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a5673dada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견적총괄" sheetId="1" r:id="R942cebb686084ec7"/>
    <x:sheet xmlns:r="http://schemas.openxmlformats.org/officeDocument/2006/relationships" name="세부내역" sheetId="2" r:id="Rd6d8d6a3435f46a2"/>
    <x:sheet xmlns:r="http://schemas.openxmlformats.org/officeDocument/2006/relationships" name="시공범위" sheetId="3" r:id="Rafc9564c44b4460e"/>
    <x:sheet xmlns:r="http://schemas.openxmlformats.org/officeDocument/2006/relationships" name="물량산출" sheetId="4" r:id="Re6f316992ca543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;[Red](#,##0);0"/>
    <x:numFmt numFmtId="202" formatCode="0%"/>
  </x:numFmts>
  <x:fonts count="5">
    <x:font>
      <x:sz val="11"/>
      <x:name val="Carlito"/>
    </x:font>
    <x:font>
      <x:sz val="10"/>
      <x:color rgb="FF25352F"/>
      <x:name val="Noto Sans KR"/>
    </x:font>
    <x:font>
      <x:b/>
      <x:sz val="15"/>
      <x:color rgb="FF133E32"/>
      <x:name val="Noto Sans KR"/>
    </x:font>
    <x:font>
      <x:b/>
      <x:sz val="10"/>
      <x:color rgb="FFFFFFFF"/>
      <x:name val="Noto Sans KR"/>
    </x:font>
    <x:font>
      <x:b/>
      <x:sz val="10"/>
      <x:color rgb="FF133E32"/>
      <x:name val="Noto Sans KR"/>
    </x:font>
  </x:fonts>
  <x:fills count="5">
    <x:fill>
      <x:patternFill patternType="none"/>
    </x:fill>
    <x:fill>
      <x:patternFill patternType="gray125"/>
    </x:fill>
    <x:fill>
      <x:patternFill patternType="solid">
        <x:fgColor rgb="FF133E32"/>
      </x:patternFill>
    </x:fill>
    <x:fill>
      <x:patternFill patternType="solid">
        <x:fgColor rgb="FFFFF1C8"/>
      </x:patternFill>
    </x:fill>
    <x:fill>
      <x:patternFill patternType="solid">
        <x:fgColor rgb="FFE8EDE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63221"/>
      </x:font>
      <x:fill>
        <x:patternFill patternType="solid">
          <x:bgColor rgb="FFFDE8E4"/>
        </x:patternFill>
      </x:fill>
    </x:dxf>
    <x:dxf>
      <x:font>
        <x:b/>
        <x:color rgb="FFA63221"/>
      </x:font>
      <x:fill>
        <x:patternFill patternType="solid">
          <x:bgColor rgb="FFFDE8E4"/>
        </x:patternFill>
      </x:fill>
    </x:dxf>
    <x:dxf>
      <x:font>
        <x:b/>
        <x:color rgb="FFA63221"/>
      </x:font>
      <x:fill>
        <x:patternFill patternType="solid">
          <x:bgColor rgb="FFFDE8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9571871b84f2d" /><Relationship Type="http://schemas.openxmlformats.org/officeDocument/2006/relationships/theme" Target="/xl/theme/theme1.xml" Id="Rf6553e02976d4fef" /><Relationship Type="http://schemas.openxmlformats.org/officeDocument/2006/relationships/sharedStrings" Target="/xl/sharedStrings.xml" Id="R127d5696819e49bc" /><Relationship Type="http://schemas.openxmlformats.org/officeDocument/2006/relationships/worksheet" Target="/xl/worksheets/sheet1.xml" Id="R942cebb686084ec7" /><Relationship Type="http://schemas.openxmlformats.org/officeDocument/2006/relationships/worksheet" Target="/xl/worksheets/sheet2.xml" Id="Rd6d8d6a3435f46a2" /><Relationship Type="http://schemas.openxmlformats.org/officeDocument/2006/relationships/worksheet" Target="/xl/worksheets/sheet3.xml" Id="Rafc9564c44b4460e" /><Relationship Type="http://schemas.openxmlformats.org/officeDocument/2006/relationships/worksheet" Target="/xl/worksheets/sheet4.xml" Id="Re6f316992ca543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3E32"/>
  </x:sheetPr>
  <x:sheetViews>
    <x:sheetView showGridLines="0" workbookViewId="0"/>
  </x:sheetViews>
  <x:sheetFormatPr defaultRowHeight="15"/>
  <x:cols>
    <x:col min="1" max="1" width="8" hidden="0" customWidth="1"/>
    <x:col min="2" max="2" width="43" hidden="0" customWidth="1"/>
    <x:col min="3" max="3" width="23" hidden="0" customWidth="1"/>
    <x:col min="4" max="4" width="16" hidden="0" customWidth="1"/>
    <x:col min="5" max="5" width="58" hidden="0" customWidth="1"/>
    <x:col min="6" max="6" width="32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SIDO COMPANY  대진철강 견적 총괄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Q06 금액 유지 · 상세정리 2026.10.28 / 실측·사양 확정 전 개산견적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7" t="str">
        <x:v>번호</x:v>
      </x:c>
      <x:c r="B6" s="7" t="str">
        <x:v>공종·산정 항목</x:v>
      </x:c>
      <x:c r="C6" s="7" t="str">
        <x:v>금액 / 원</x:v>
      </x:c>
      <x:c r="D6" s="7" t="str">
        <x:v>적용률</x:v>
      </x:c>
      <x:c r="E6" s="7" t="str">
        <x:v>산정·포함 범위</x:v>
      </x:c>
      <x:c r="F6" s="7" t="str">
        <x:v>확정 상태</x:v>
      </x:c>
    </x:row>
    <x:row r="7" ht="25" customHeight="1">
      <x:c r="A7" s="2" t="n">
        <x:v>1</x:v>
      </x:c>
      <x:c r="B7" s="2" t="str">
        <x:v>가설·현장 준비·비계</x:v>
      </x:c>
      <x:c r="C7" s="13" t="n">
        <x:f>IF(COUNTIFS('세부내역'!$B$7:$B$86,A7,'세부내역'!$I$7:$I$86,"미입력")&gt;0,"미입력",SUMIFS('세부내역'!$I$7:$I$86,'세부내역'!$B$7:$B$86,A7))</x:f>
        <x:v>3400000</x:v>
      </x:c>
      <x:c r="D7" s="2"/>
      <x:c r="E7" s="9" t="str">
        <x:v>직접공사비</x:v>
      </x:c>
      <x:c r="F7" s="9" t="str">
        <x:v>실측·사양 확정 전</x:v>
      </x:c>
    </x:row>
    <x:row r="8" ht="25" customHeight="1">
      <x:c r="A8" s="2" t="n">
        <x:v>2</x:v>
      </x:c>
      <x:c r="B8" s="2" t="str">
        <x:v>바닥 레미콘</x:v>
      </x:c>
      <x:c r="C8" s="13" t="n">
        <x:f>IF(COUNTIFS('세부내역'!$B$7:$B$86,A8,'세부내역'!$I$7:$I$86,"미입력")&gt;0,"미입력",SUMIFS('세부내역'!$I$7:$I$86,'세부내역'!$B$7:$B$86,A8))</x:f>
        <x:v>12924000</x:v>
      </x:c>
      <x:c r="D8" s="2"/>
      <x:c r="E8" s="9" t="str">
        <x:v>직접공사비</x:v>
      </x:c>
      <x:c r="F8" s="9" t="str">
        <x:v>실측·사양 확정 전</x:v>
      </x:c>
    </x:row>
    <x:row r="9" ht="25" customHeight="1">
      <x:c r="A9" s="2" t="n">
        <x:v>3</x:v>
      </x:c>
      <x:c r="B9" s="2" t="str">
        <x:v>각파이프 골조</x:v>
      </x:c>
      <x:c r="C9" s="13" t="n">
        <x:f>IF(COUNTIFS('세부내역'!$B$7:$B$86,A9,'세부내역'!$I$7:$I$86,"미입력")&gt;0,"미입력",SUMIFS('세부내역'!$I$7:$I$86,'세부내역'!$B$7:$B$86,A9))</x:f>
        <x:v>22913000</x:v>
      </x:c>
      <x:c r="D9" s="2"/>
      <x:c r="E9" s="9" t="str">
        <x:v>관리경비 가산 제외</x:v>
      </x:c>
      <x:c r="F9" s="9" t="str">
        <x:v>실측·사양 확정 전</x:v>
      </x:c>
    </x:row>
    <x:row r="10" ht="25" customHeight="1">
      <x:c r="A10" s="2" t="n">
        <x:v>4</x:v>
      </x:c>
      <x:c r="B10" s="2" t="str">
        <x:v>벽체·천장 판넬</x:v>
      </x:c>
      <x:c r="C10" s="13" t="n">
        <x:f>IF(COUNTIFS('세부내역'!$B$7:$B$86,A10,'세부내역'!$I$7:$I$86,"미입력")&gt;0,"미입력",SUMIFS('세부내역'!$I$7:$I$86,'세부내역'!$B$7:$B$86,A10))</x:f>
        <x:v>26629268</x:v>
      </x:c>
      <x:c r="D10" s="2"/>
      <x:c r="E10" s="9" t="str">
        <x:v>관리경비 가산 제외</x:v>
      </x:c>
      <x:c r="F10" s="9" t="str">
        <x:v>실측·사양 확정 전</x:v>
      </x:c>
    </x:row>
    <x:row r="11" ht="25" customHeight="1">
      <x:c r="A11" s="2" t="n">
        <x:v>5</x:v>
      </x:c>
      <x:c r="B11" s="2" t="str">
        <x:v>내부 경량·석고·화인뿜칠</x:v>
      </x:c>
      <x:c r="C11" s="13" t="n">
        <x:f>IF(COUNTIFS('세부내역'!$B$7:$B$86,A11,'세부내역'!$I$7:$I$86,"미입력")&gt;0,"미입력",SUMIFS('세부내역'!$I$7:$I$86,'세부내역'!$B$7:$B$86,A11))</x:f>
        <x:v>34913600</x:v>
      </x:c>
      <x:c r="D11" s="2"/>
      <x:c r="E11" s="9" t="str">
        <x:v>직접공사비</x:v>
      </x:c>
      <x:c r="F11" s="9" t="str">
        <x:v>실측·사양 확정 전</x:v>
      </x:c>
    </x:row>
    <x:row r="12" ht="25" customHeight="1">
      <x:c r="A12" s="2" t="n">
        <x:v>6</x:v>
      </x:c>
      <x:c r="B12" s="2" t="str">
        <x:v>전면 디자인 목공·조명</x:v>
      </x:c>
      <x:c r="C12" s="13" t="n">
        <x:f>IF(COUNTIFS('세부내역'!$B$7:$B$86,A12,'세부내역'!$I$7:$I$86,"미입력")&gt;0,"미입력",SUMIFS('세부내역'!$I$7:$I$86,'세부내역'!$B$7:$B$86,A12))</x:f>
        <x:v>7677500</x:v>
      </x:c>
      <x:c r="D12" s="2"/>
      <x:c r="E12" s="9" t="str">
        <x:v>직접공사비</x:v>
      </x:c>
      <x:c r="F12" s="9" t="str">
        <x:v>실측·사양 확정 전</x:v>
      </x:c>
    </x:row>
    <x:row r="13" ht="25" customHeight="1">
      <x:c r="A13" s="2" t="n">
        <x:v>7</x:v>
      </x:c>
      <x:c r="B13" s="2" t="str">
        <x:v>자동문·유리·도어</x:v>
      </x:c>
      <x:c r="C13" s="13" t="n">
        <x:f>IF(COUNTIFS('세부내역'!$B$7:$B$86,A13,'세부내역'!$I$7:$I$86,"미입력")&gt;0,"미입력",SUMIFS('세부내역'!$I$7:$I$86,'세부내역'!$B$7:$B$86,A13))</x:f>
        <x:v>13176000</x:v>
      </x:c>
      <x:c r="D13" s="2"/>
      <x:c r="E13" s="9" t="str">
        <x:v>직접공사비</x:v>
      </x:c>
      <x:c r="F13" s="9" t="str">
        <x:v>실측·사양 확정 전</x:v>
      </x:c>
    </x:row>
    <x:row r="14" ht="25" customHeight="1">
      <x:c r="A14" s="2" t="n">
        <x:v>8</x:v>
      </x:c>
      <x:c r="B14" s="2" t="str">
        <x:v>바닥 마감</x:v>
      </x:c>
      <x:c r="C14" s="13" t="n">
        <x:f>IF(COUNTIFS('세부내역'!$B$7:$B$86,A14,'세부내역'!$I$7:$I$86,"미입력")&gt;0,"미입력",SUMIFS('세부내역'!$I$7:$I$86,'세부내역'!$B$7:$B$86,A14))</x:f>
        <x:v>7942400</x:v>
      </x:c>
      <x:c r="D14" s="2"/>
      <x:c r="E14" s="9" t="str">
        <x:v>직접공사비</x:v>
      </x:c>
      <x:c r="F14" s="9" t="str">
        <x:v>실측·사양 확정 전</x:v>
      </x:c>
    </x:row>
    <x:row r="15" ht="25" customHeight="1">
      <x:c r="A15" s="2" t="n">
        <x:v>9</x:v>
      </x:c>
      <x:c r="B15" s="2" t="str">
        <x:v>전기·실내 조명</x:v>
      </x:c>
      <x:c r="C15" s="13" t="n">
        <x:f>IF(COUNTIFS('세부내역'!$B$7:$B$86,A15,'세부내역'!$I$7:$I$86,"미입력")&gt;0,"미입력",SUMIFS('세부내역'!$I$7:$I$86,'세부내역'!$B$7:$B$86,A15))</x:f>
        <x:v>11990000</x:v>
      </x:c>
      <x:c r="D15" s="2"/>
      <x:c r="E15" s="9" t="str">
        <x:v>직접공사비</x:v>
      </x:c>
      <x:c r="F15" s="9" t="str">
        <x:v>실측·사양 확정 전</x:v>
      </x:c>
    </x:row>
    <x:row r="16" ht="25" customHeight="1">
      <x:c r="A16" s="2" t="n">
        <x:v>10</x:v>
      </x:c>
      <x:c r="B16" s="2" t="str">
        <x:v>바닥 매립·통신</x:v>
      </x:c>
      <x:c r="C16" s="13" t="n">
        <x:f>IF(COUNTIFS('세부내역'!$B$7:$B$86,A16,'세부내역'!$I$7:$I$86,"미입력")&gt;0,"미입력",SUMIFS('세부내역'!$I$7:$I$86,'세부내역'!$B$7:$B$86,A16))</x:f>
        <x:v>4723200</x:v>
      </x:c>
      <x:c r="D16" s="2"/>
      <x:c r="E16" s="9" t="str">
        <x:v>직접공사비</x:v>
      </x:c>
      <x:c r="F16" s="9" t="str">
        <x:v>실측·사양 확정 전</x:v>
      </x:c>
    </x:row>
    <x:row r="17" ht="25" customHeight="1">
      <x:c r="A17" s="2" t="n">
        <x:v>11</x:v>
      </x:c>
      <x:c r="B17" s="2" t="str">
        <x:v>환기 설비</x:v>
      </x:c>
      <x:c r="C17" s="13" t="n">
        <x:f>IF(COUNTIFS('세부내역'!$B$7:$B$86,A17,'세부내역'!$I$7:$I$86,"미입력")&gt;0,"미입력",SUMIFS('세부내역'!$I$7:$I$86,'세부내역'!$B$7:$B$86,A17))</x:f>
        <x:v>1800000</x:v>
      </x:c>
      <x:c r="D17" s="2"/>
      <x:c r="E17" s="9" t="str">
        <x:v>직접공사비</x:v>
      </x:c>
      <x:c r="F17" s="9" t="str">
        <x:v>실측·사양 확정 전</x:v>
      </x:c>
    </x:row>
    <x:row r="18" ht="25" customHeight="1">
      <x:c r="A18" s="2" t="n">
        <x:v>12</x:v>
      </x:c>
      <x:c r="B18" s="2" t="str">
        <x:v>급수·배수</x:v>
      </x:c>
      <x:c r="C18" s="13" t="n">
        <x:f>IF(COUNTIFS('세부내역'!$B$7:$B$86,A18,'세부내역'!$I$7:$I$86,"미입력")&gt;0,"미입력",SUMIFS('세부내역'!$I$7:$I$86,'세부내역'!$B$7:$B$86,A18))</x:f>
        <x:v>1200000</x:v>
      </x:c>
      <x:c r="D18" s="2"/>
      <x:c r="E18" s="9" t="str">
        <x:v>직접공사비</x:v>
      </x:c>
      <x:c r="F18" s="9" t="str">
        <x:v>실측·사양 확정 전</x:v>
      </x:c>
    </x:row>
    <x:row r="19" ht="25" customHeight="1">
      <x:c r="A19" s="2" t="n">
        <x:v>13</x:v>
      </x:c>
      <x:c r="B19" s="2" t="str">
        <x:v>사인·준공 정리</x:v>
      </x:c>
      <x:c r="C19" s="13" t="n">
        <x:f>IF(COUNTIFS('세부내역'!$B$7:$B$86,A19,'세부내역'!$I$7:$I$86,"미입력")&gt;0,"미입력",SUMIFS('세부내역'!$I$7:$I$86,'세부내역'!$B$7:$B$86,A19))</x:f>
        <x:v>2760000</x:v>
      </x:c>
      <x:c r="D19" s="2"/>
      <x:c r="E19" s="9" t="str">
        <x:v>직접공사비</x:v>
      </x:c>
      <x:c r="F19" s="9" t="str">
        <x:v>실측·사양 확정 전</x:v>
      </x:c>
    </x:row>
    <x:row r="20" ht="25" customHeight="1">
      <x:c r="A20" s="2"/>
      <x:c r="B20" s="2"/>
      <x:c r="C20" s="13"/>
      <x:c r="D20" s="2"/>
      <x:c r="E20" s="9"/>
      <x:c r="F20" s="9"/>
    </x:row>
    <x:row r="21" ht="25" customHeight="1">
      <x:c r="A21" s="16"/>
      <x:c r="B21" s="16" t="str">
        <x:v>직접공사비</x:v>
      </x:c>
      <x:c r="C21" s="20" t="n">
        <x:f>IF(COUNT(C7:C19)=13,SUM(C7:C19),"미입력")</x:f>
        <x:v>152048968</x:v>
      </x:c>
      <x:c r="D21" s="16"/>
      <x:c r="E21" s="22" t="str">
        <x:v>80개 항목의 원 단위 반올림 금액 합계</x:v>
      </x:c>
      <x:c r="F21" s="22"/>
    </x:row>
    <x:row r="22" ht="25" customHeight="1">
      <x:c r="A22" s="2"/>
      <x:c r="B22" s="2" t="str">
        <x:v>관리경비 대상 직접비</x:v>
      </x:c>
      <x:c r="C22" s="13" t="n">
        <x:f>IF(ISNUMBER(C21),C21-SUM(C9:C10),"미입력")</x:f>
        <x:v>102506700</x:v>
      </x:c>
      <x:c r="D22" s="2"/>
      <x:c r="E22" s="9" t="str">
        <x:v>골조·판넬 제외</x:v>
      </x:c>
      <x:c r="F22" s="9"/>
    </x:row>
    <x:row r="23" ht="25" customHeight="1">
      <x:c r="A23" s="2"/>
      <x:c r="B23" s="2" t="str">
        <x:v>현장관리·일반경비</x:v>
      </x:c>
      <x:c r="C23" s="13" t="n">
        <x:f>IF(ISNUMBER(C22),ROUND(C22*D23,0),"미입력")</x:f>
        <x:v>5125335</x:v>
      </x:c>
      <x:c r="D23" s="19" t="n">
        <x:v>0.05</x:v>
      </x:c>
      <x:c r="E23" s="9" t="str">
        <x:v>대상 직접비 × 5%</x:v>
      </x:c>
      <x:c r="F23" s="9"/>
    </x:row>
    <x:row r="24" ht="25" customHeight="1">
      <x:c r="A24" s="2"/>
      <x:c r="B24" s="2" t="str">
        <x:v>기업이윤</x:v>
      </x:c>
      <x:c r="C24" s="13" t="n">
        <x:f>IF(AND(ISNUMBER(C21),ISNUMBER(C23)),ROUND(SUM(C21,C23)*D24,0),"미입력")</x:f>
        <x:v>7858715</x:v>
      </x:c>
      <x:c r="D24" s="19" t="n">
        <x:v>0.05</x:v>
      </x:c>
      <x:c r="E24" s="9" t="str">
        <x:v>(직접공사비 + 관리경비) × 5%</x:v>
      </x:c>
      <x:c r="F24" s="9"/>
    </x:row>
    <x:row r="25" ht="25" customHeight="1">
      <x:c r="A25" s="16"/>
      <x:c r="B25" s="16" t="str">
        <x:v>본공사 공급가액</x:v>
      </x:c>
      <x:c r="C25" s="20" t="n">
        <x:f>IF(AND(ISNUMBER(C21),ISNUMBER(C23),ISNUMBER(C24)),SUM(C21,C23,C24),"미입력")</x:f>
        <x:v>165033018</x:v>
      </x:c>
      <x:c r="D25" s="18"/>
      <x:c r="E25" s="22" t="str">
        <x:v>직접공사비 + 관리경비 + 기업이윤</x:v>
      </x:c>
      <x:c r="F25" s="22"/>
    </x:row>
    <x:row r="26" ht="25" customHeight="1">
      <x:c r="A26" s="2"/>
      <x:c r="B26" s="2" t="str">
        <x:v>부가세</x:v>
      </x:c>
      <x:c r="C26" s="13" t="n">
        <x:f>IF(ISNUMBER(C25),ROUND(C25*D26,0),"미입력")</x:f>
        <x:v>16503302</x:v>
      </x:c>
      <x:c r="D26" s="19" t="n">
        <x:v>0.1</x:v>
      </x:c>
      <x:c r="E26" s="9" t="str">
        <x:v>공급가액 × 10%</x:v>
      </x:c>
      <x:c r="F26" s="9"/>
    </x:row>
    <x:row r="27" ht="25" customHeight="1">
      <x:c r="A27" s="16"/>
      <x:c r="B27" s="16" t="str">
        <x:v>본공사 합계(VAT 포함)</x:v>
      </x:c>
      <x:c r="C27" s="20" t="n">
        <x:f>IF(AND(ISNUMBER(C25),ISNUMBER(C26)),SUM(C25:C26),"미입력")</x:f>
        <x:v>181536320</x:v>
      </x:c>
      <x:c r="D27" s="16"/>
      <x:c r="E27" s="22" t="str">
        <x:v>소방·가구·에어컨 별도</x:v>
      </x:c>
      <x:c r="F27" s="22"/>
    </x:row>
    <x:row r="28" ht="25" customHeight="1">
      <x:c r="A28" s="2"/>
      <x:c r="B28" s="2"/>
      <x:c r="C28" s="13"/>
      <x:c r="D28" s="2"/>
      <x:c r="E28" s="9"/>
      <x:c r="F28" s="9"/>
    </x:row>
    <x:row r="29" ht="25" customHeight="1">
      <x:c r="A29" s="2"/>
      <x:c r="B29" s="2"/>
      <x:c r="C29" s="13"/>
      <x:c r="D29" s="2"/>
      <x:c r="E29" s="9"/>
      <x:c r="F29" s="9"/>
    </x:row>
    <x:row r="30" ht="32" customHeight="1">
      <x:c r="A30" s="7"/>
      <x:c r="B30" s="7" t="str">
        <x:v>별도 품목</x:v>
      </x:c>
      <x:c r="C30" s="21" t="str">
        <x:v>공급가액</x:v>
      </x:c>
      <x:c r="D30" s="7" t="str">
        <x:v>VAT율</x:v>
      </x:c>
      <x:c r="E30" s="7" t="str">
        <x:v>VAT 포함 금액</x:v>
      </x:c>
      <x:c r="F30" s="7" t="str">
        <x:v>비고</x:v>
      </x:c>
    </x:row>
    <x:row r="31" ht="25" customHeight="1">
      <x:c r="A31" s="2"/>
      <x:c r="B31" s="2" t="str">
        <x:v>가구</x:v>
      </x:c>
      <x:c r="C31" s="12" t="n">
        <x:v>12000000</x:v>
      </x:c>
      <x:c r="D31" s="19" t="n">
        <x:v>0.1</x:v>
      </x:c>
      <x:c r="E31" s="23" t="n">
        <x:f>C31+ROUND(C31*D31,0)</x:f>
        <x:v>13200000</x:v>
      </x:c>
      <x:c r="F31" s="9" t="str">
        <x:v>사무·탕비 가구 포함</x:v>
      </x:c>
    </x:row>
    <x:row r="32" ht="25" customHeight="1">
      <x:c r="A32" s="2"/>
      <x:c r="B32" s="2" t="str">
        <x:v>에어컨</x:v>
      </x:c>
      <x:c r="C32" s="12" t="n">
        <x:v>14200000</x:v>
      </x:c>
      <x:c r="D32" s="19" t="n">
        <x:v>0.1</x:v>
      </x:c>
      <x:c r="E32" s="23" t="n">
        <x:f>C32+ROUND(C32*D32,0)</x:f>
        <x:v>15620000</x:v>
      </x:c>
      <x:c r="F32" s="9" t="str">
        <x:v>카세트4 + 벽걸이2·기본설치</x:v>
      </x:c>
    </x:row>
    <x:row r="33" ht="25" customHeight="1">
      <x:c r="A33" s="16"/>
      <x:c r="B33" s="16" t="str">
        <x:v>별도 품목 합계</x:v>
      </x:c>
      <x:c r="C33" s="20" t="n">
        <x:f>SUM(C31:C32)</x:f>
        <x:v>26200000</x:v>
      </x:c>
      <x:c r="D33" s="16"/>
      <x:c r="E33" s="24" t="n">
        <x:f>SUM(E31:E32)</x:f>
        <x:v>28820000</x:v>
      </x:c>
      <x:c r="F33" s="22"/>
    </x:row>
    <x:row r="34" ht="25" customHeight="1">
      <x:c r="A34" s="2"/>
      <x:c r="B34" s="2"/>
      <x:c r="C34" s="13"/>
      <x:c r="D34" s="2"/>
      <x:c r="E34" s="9"/>
      <x:c r="F34" s="9"/>
    </x:row>
    <x:row r="35" ht="25" customHeight="1">
      <x:c r="A35" s="2"/>
      <x:c r="B35" s="2" t="str">
        <x:v>본공사 + 가구 + 에어컨</x:v>
      </x:c>
      <x:c r="C35" s="13" t="n">
        <x:f>IF(ISNUMBER(C27),C27+E33,"미입력")</x:f>
        <x:v>210356320</x:v>
      </x:c>
      <x:c r="D35" s="2"/>
      <x:c r="E35" s="9" t="str">
        <x:v>참고 합산 / 소방 등 제외 범위 유지</x:v>
      </x:c>
      <x:c r="F35" s="9"/>
    </x:row>
    <x:row r="36" ht="25" customHeight="1">
      <x:c r="A36" s="2"/>
      <x:c r="B36" s="2"/>
      <x:c r="C36" s="13"/>
      <x:c r="D36" s="2"/>
      <x:c r="E36" s="9"/>
      <x:c r="F36" s="9"/>
    </x:row>
    <x:row r="37" ht="25" customHeight="1">
      <x:c r="A37" s="2"/>
      <x:c r="B37" s="2"/>
      <x:c r="C37" s="13"/>
      <x:c r="D37" s="2"/>
      <x:c r="E37" s="9"/>
      <x:c r="F37" s="9"/>
    </x:row>
    <x:row r="38" ht="32" customHeight="1">
      <x:c r="A38" s="7" t="str">
        <x:v>회차</x:v>
      </x:c>
      <x:c r="B38" s="7" t="str">
        <x:v>지급 구분</x:v>
      </x:c>
      <x:c r="C38" s="21" t="str">
        <x:v>지급금액</x:v>
      </x:c>
      <x:c r="D38" s="7" t="str">
        <x:v>비율</x:v>
      </x:c>
      <x:c r="E38" s="7" t="str">
        <x:v>지급 시점</x:v>
      </x:c>
      <x:c r="F38" s="7" t="str"/>
    </x:row>
    <x:row r="39" ht="25" customHeight="1">
      <x:c r="A39" s="2" t="n">
        <x:v>1</x:v>
      </x:c>
      <x:c r="B39" s="2" t="str">
        <x:v>계약금</x:v>
      </x:c>
      <x:c r="C39" s="13" t="n">
        <x:f>IF(ISNUMBER($C$27),ROUND($C$27*D39,0),"미입력")</x:f>
        <x:v>18153632</x:v>
      </x:c>
      <x:c r="D39" s="19" t="n">
        <x:v>0.1</x:v>
      </x:c>
      <x:c r="E39" s="9" t="str">
        <x:v>계약서 체결 시</x:v>
      </x:c>
      <x:c r="F39" s="9"/>
    </x:row>
    <x:row r="40" ht="25" customHeight="1">
      <x:c r="A40" s="2" t="n">
        <x:v>2</x:v>
      </x:c>
      <x:c r="B40" s="2" t="str">
        <x:v>착수금</x:v>
      </x:c>
      <x:c r="C40" s="13" t="n">
        <x:f>IF(ISNUMBER($C$27),ROUND($C$27*D40,0),"미입력")</x:f>
        <x:v>54460896</x:v>
      </x:c>
      <x:c r="D40" s="19" t="n">
        <x:v>0.3</x:v>
      </x:c>
      <x:c r="E40" s="9" t="str">
        <x:v>자재 발주 전 · 착공 전</x:v>
      </x:c>
      <x:c r="F40" s="9"/>
    </x:row>
    <x:row r="41" ht="25" customHeight="1">
      <x:c r="A41" s="2" t="n">
        <x:v>3</x:v>
      </x:c>
      <x:c r="B41" s="2" t="str">
        <x:v>중도금</x:v>
      </x:c>
      <x:c r="C41" s="13" t="n">
        <x:f>IF(ISNUMBER($C$27),ROUND($C$27*D41,0),"미입력")</x:f>
        <x:v>45384080</x:v>
      </x:c>
      <x:c r="D41" s="19" t="n">
        <x:v>0.25</x:v>
      </x:c>
      <x:c r="E41" s="9" t="str">
        <x:v>골조·판넬 공사 완료 확인 시</x:v>
      </x:c>
      <x:c r="F41" s="9"/>
    </x:row>
    <x:row r="42" ht="25" customHeight="1">
      <x:c r="A42" s="2" t="n">
        <x:v>4</x:v>
      </x:c>
      <x:c r="B42" s="2" t="str">
        <x:v>2차 중도금</x:v>
      </x:c>
      <x:c r="C42" s="13" t="n">
        <x:f>IF(ISNUMBER($C$27),ROUND($C$27*D42,0),"미입력")</x:f>
        <x:v>45384080</x:v>
      </x:c>
      <x:c r="D42" s="19" t="n">
        <x:v>0.25</x:v>
      </x:c>
      <x:c r="E42" s="9" t="str">
        <x:v>경량·석고·퍼티·화인뿜칠 완료 확인 시</x:v>
      </x:c>
      <x:c r="F42" s="9"/>
    </x:row>
    <x:row r="43" ht="25" customHeight="1">
      <x:c r="A43" s="2" t="n">
        <x:v>5</x:v>
      </x:c>
      <x:c r="B43" s="2" t="str">
        <x:v>잔금</x:v>
      </x:c>
      <x:c r="C43" s="13" t="n">
        <x:f>IF(ISNUMBER($C$27),$C$27-SUM(C39:C42),"미입력")</x:f>
        <x:v>18153632</x:v>
      </x:c>
      <x:c r="D43" s="19" t="n">
        <x:v>0.1</x:v>
      </x:c>
      <x:c r="E43" s="9" t="str">
        <x:v>준공 확인·보완 완료 후 인도 시</x:v>
      </x:c>
      <x:c r="F43" s="9"/>
    </x:row>
    <x:row r="44" ht="25" customHeight="1">
      <x:c r="A44" s="2"/>
      <x:c r="B44" s="2"/>
      <x:c r="C44" s="13"/>
      <x:c r="D44" s="2"/>
      <x:c r="E44" s="9"/>
      <x:c r="F44" s="9"/>
    </x:row>
    <x:row r="45" ht="25" customHeight="1">
      <x:c r="A45" s="2"/>
      <x:c r="B45" s="2" t="str">
        <x:v>지급 비율 합계</x:v>
      </x:c>
      <x:c r="C45" s="13"/>
      <x:c r="D45" s="17" t="n">
        <x:f>SUM(D39:D43)</x:f>
        <x:v>1</x:v>
      </x:c>
      <x:c r="E45" s="9" t="str">
        <x:f>IF(D45=1,"100% 일치","지급 비율 확인 필요")</x:f>
        <x:v>100% 일치</x:v>
      </x:c>
      <x:c r="F45" s="9"/>
    </x:row>
    <x:row r="46" ht="25" customHeight="1">
      <x:c r="A46" s="2"/>
      <x:c r="B46" s="2"/>
      <x:c r="C46" s="2"/>
      <x:c r="D46" s="2"/>
      <x:c r="E46" s="9"/>
      <x:c r="F46" s="9"/>
    </x:row>
    <x:row r="47" ht="25" customHeight="1">
      <x:c r="A47" s="2"/>
      <x:c r="B47" s="2"/>
      <x:c r="C47" s="2"/>
      <x:c r="D47" s="2"/>
      <x:c r="E47" s="9"/>
      <x:c r="F47" s="9"/>
    </x:row>
    <x:row r="48" ht="25" customHeight="1">
      <x:c r="A48" s="2"/>
      <x:c r="B48" s="2" t="str">
        <x:v>별도·제외 공사</x:v>
      </x:c>
      <x:c r="C48" s="2"/>
      <x:c r="D48" s="2"/>
      <x:c r="E48" s="9"/>
      <x:c r="F48" s="9"/>
    </x:row>
    <x:row r="49" ht="25" customHeight="1">
      <x:c r="A49" s="2"/>
      <x:c r="B49" s="2" t="str">
        <x:v>소방·추가 기초·인허가·전력 증설·기타 가전·추가 전면 레벨링·능동 통신장비 등</x:v>
      </x:c>
      <x:c r="C49" s="2"/>
      <x:c r="D49" s="2"/>
      <x:c r="E49" s="9"/>
      <x:c r="F49" s="9"/>
    </x:row>
    <x:row r="50" ht="25" customHeight="1">
      <x:c r="A50" s="2"/>
      <x:c r="B50" s="2"/>
      <x:c r="C50" s="2"/>
      <x:c r="D50" s="2"/>
      <x:c r="E50" s="9"/>
      <x:c r="F50" s="9"/>
    </x:row>
    <x:row r="51" ht="25" customHeight="1">
      <x:c r="A51" s="2"/>
      <x:c r="B51" s="2" t="str">
        <x:v>공사 기간</x:v>
      </x:c>
      <x:c r="C51" s="2" t="str">
        <x:v>실작업 30일</x:v>
      </x:c>
      <x:c r="D51" s="2"/>
      <x:c r="E51" s="9" t="str">
        <x:v>양생·건조·휴일 별도 / 6-8주 이상 계획</x:v>
      </x:c>
      <x:c r="F51" s="9"/>
    </x:row>
    <x:row r="52" ht="25" customHeight="1">
      <x:c r="A52" s="2"/>
      <x:c r="B52" s="2"/>
      <x:c r="C52" s="2"/>
      <x:c r="D52" s="2"/>
      <x:c r="E52" s="9"/>
      <x:c r="F52" s="9"/>
    </x:row>
    <x:row r="53" ht="25" customHeight="1">
      <x:c r="A53" s="2"/>
      <x:c r="B53" s="2" t="str">
        <x:v>주의</x:v>
      </x:c>
      <x:c r="C53" s="2" t="str">
        <x:v>일괄 금액 세부분해 필요</x:v>
      </x:c>
      <x:c r="D53" s="2"/>
      <x:c r="E53" s="9" t="str">
        <x:v>환기·급배수 등은 업체 세부견적 후 확정</x:v>
      </x:c>
      <x:c r="F53" s="9"/>
    </x:row>
    <x:row r="54" ht="25" customHeight="1">
      <x:c r="A54" s="2"/>
      <x:c r="B54" s="2"/>
      <x:c r="C54" s="2"/>
      <x:c r="D54" s="2"/>
      <x:c r="E54" s="2"/>
      <x:c r="F54" s="2"/>
    </x:row>
    <x:row r="55" ht="25" customHeight="1">
      <x:c r="A55" s="2"/>
      <x:c r="B55" s="2"/>
      <x:c r="C55" s="2"/>
      <x:c r="D55" s="2"/>
      <x:c r="E55" s="2"/>
      <x:c r="F55" s="2"/>
    </x:row>
    <x:row r="56" ht="25" customHeight="1">
      <x:c r="A56" s="2"/>
      <x:c r="B56" s="2"/>
      <x:c r="C56" s="2"/>
      <x:c r="D56" s="2"/>
      <x:c r="E56" s="2"/>
      <x:c r="F56" s="2"/>
    </x:row>
    <x:row r="57" ht="25" customHeight="1">
      <x:c r="A57" s="2"/>
      <x:c r="B57" s="2"/>
      <x:c r="C57" s="2"/>
      <x:c r="D57" s="2"/>
      <x:c r="E57" s="2"/>
      <x:c r="F57" s="2"/>
    </x:row>
  </x:sheetData>
  <x:conditionalFormatting sqref="C7:C45">
    <x:cfRule type="containsText" dxfId="1" priority="1" operator="containsText" text="미입력"/>
  </x:conditionalFormatting>
  <x:conditionalFormatting sqref="E45:E45">
    <x:cfRule type="containsText" dxfId="2" priority="2" operator="containsText" text="확인 필요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0" hidden="0" customWidth="1"/>
    <x:col min="2" max="2" width="7" hidden="0" customWidth="1"/>
    <x:col min="3" max="3" width="27" hidden="0" customWidth="1"/>
    <x:col min="4" max="4" width="29" hidden="0" customWidth="1"/>
    <x:col min="5" max="5" width="60" hidden="0" customWidth="1"/>
    <x:col min="6" max="6" width="16" hidden="0" customWidth="1"/>
    <x:col min="7" max="7" width="10" hidden="0" customWidth="1"/>
    <x:col min="8" max="8" width="17" hidden="0" customWidth="1"/>
    <x:col min="9" max="9" width="20" hidden="0" customWidth="1"/>
    <x:col min="10" max="10" width="16" hidden="0" customWidth="1"/>
    <x:col min="11" max="11" width="17" hidden="0" customWidth="1"/>
    <x:col min="12" max="12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SIDO COMPANY  대진철강 공종별 세부견적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가격·수량 출처: 기존 대진철강 견적 Q06(2026.10.21). 노란 셀은 수정 가능. 복합단가는 임의 분할하지 않음.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2" customHeight="1">
      <x:c r="A6" s="7" t="str">
        <x:v>항목번호</x:v>
      </x:c>
      <x:c r="B6" s="7" t="str">
        <x:v>공종번호</x:v>
      </x:c>
      <x:c r="C6" s="7" t="str">
        <x:v>공종</x:v>
      </x:c>
      <x:c r="D6" s="7" t="str">
        <x:v>항목</x:v>
      </x:c>
      <x:c r="E6" s="7" t="str">
        <x:v>규격·수량 기준</x:v>
      </x:c>
      <x:c r="F6" s="7" t="str">
        <x:v>수량</x:v>
      </x:c>
      <x:c r="G6" s="7" t="str">
        <x:v>단위</x:v>
      </x:c>
      <x:c r="H6" s="7" t="str">
        <x:v>단가 / 원</x:v>
      </x:c>
      <x:c r="I6" s="7" t="str">
        <x:v>금액 / 원</x:v>
      </x:c>
      <x:c r="J6" s="7" t="str">
        <x:v>비용 구분</x:v>
      </x:c>
      <x:c r="K6" s="7" t="str">
        <x:v>관리경비 대상</x:v>
      </x:c>
      <x:c r="L6" s="7" t="str">
        <x:v>확정 상태</x:v>
      </x:c>
    </x:row>
    <x:row r="7" ht="45" customHeight="1">
      <x:c r="A7" s="2" t="str">
        <x:v>01-01</x:v>
      </x:c>
      <x:c r="B7" s="2" t="n">
        <x:v>1</x:v>
      </x:c>
      <x:c r="C7" s="2" t="str">
        <x:v>가설·현장 준비·비계</x:v>
      </x:c>
      <x:c r="D7" s="9" t="str">
        <x:v>보양·작업구역 정리</x:v>
      </x:c>
      <x:c r="E7" s="9" t="str">
        <x:v>창고 운영구역 보양·작업동선 확보</x:v>
      </x:c>
      <x:c r="F7" s="11" t="n">
        <x:v>1</x:v>
      </x:c>
      <x:c r="G7" s="2" t="str">
        <x:v>식</x:v>
      </x:c>
      <x:c r="H7" s="12" t="n">
        <x:v>1500000</x:v>
      </x:c>
      <x:c r="I7" s="13" t="n">
        <x:f>IF(AND(ISNUMBER(F7),ISNUMBER(H7)),ROUND(F7*H7,0),"미입력")</x:f>
        <x:v>1500000</x:v>
      </x:c>
      <x:c r="J7" s="2" t="str">
        <x:v>복합</x:v>
      </x:c>
      <x:c r="K7" s="2" t="str">
        <x:v>대상</x:v>
      </x:c>
      <x:c r="L7" s="2" t="str">
        <x:v>실측·사양 확정 전</x:v>
      </x:c>
    </x:row>
    <x:row r="8" ht="45" customHeight="1">
      <x:c r="A8" s="2" t="str">
        <x:v>01-02</x:v>
      </x:c>
      <x:c r="B8" s="2" t="n">
        <x:v>1</x:v>
      </x:c>
      <x:c r="C8" s="2" t="str">
        <x:v>가설·현장 준비·비계</x:v>
      </x:c>
      <x:c r="D8" s="9" t="str">
        <x:v>실측·먹매김</x:v>
      </x:c>
      <x:c r="E8" s="9" t="str">
        <x:v>바닥 레벨·벽체·기둥 위치 확인</x:v>
      </x:c>
      <x:c r="F8" s="11" t="n">
        <x:v>1</x:v>
      </x:c>
      <x:c r="G8" s="2" t="str">
        <x:v>식</x:v>
      </x:c>
      <x:c r="H8" s="12" t="n">
        <x:v>800000</x:v>
      </x:c>
      <x:c r="I8" s="13" t="n">
        <x:f>IF(AND(ISNUMBER(F8),ISNUMBER(H8)),ROUND(F8*H8,0),"미입력")</x:f>
        <x:v>800000</x:v>
      </x:c>
      <x:c r="J8" s="2" t="str">
        <x:v>복합</x:v>
      </x:c>
      <x:c r="K8" s="2" t="str">
        <x:v>대상</x:v>
      </x:c>
      <x:c r="L8" s="2" t="str">
        <x:v>실측·사양 확정 전</x:v>
      </x:c>
    </x:row>
    <x:row r="9" ht="45" customHeight="1">
      <x:c r="A9" s="2" t="str">
        <x:v>01-03</x:v>
      </x:c>
      <x:c r="B9" s="2" t="n">
        <x:v>1</x:v>
      </x:c>
      <x:c r="C9" s="2" t="str">
        <x:v>가설·현장 준비·비계</x:v>
      </x:c>
      <x:c r="D9" s="9" t="str">
        <x:v>이동식 비계 임대</x:v>
      </x:c>
      <x:c r="E9" s="9" t="str">
        <x:v>2세트·6주 예산 / 발판·난간·전도방지장치 포함</x:v>
      </x:c>
      <x:c r="F9" s="11" t="n">
        <x:v>2</x:v>
      </x:c>
      <x:c r="G9" s="2" t="str">
        <x:v>세트</x:v>
      </x:c>
      <x:c r="H9" s="12" t="n">
        <x:v>350000</x:v>
      </x:c>
      <x:c r="I9" s="13" t="n">
        <x:f>IF(AND(ISNUMBER(F9),ISNUMBER(H9)),ROUND(F9*H9,0),"미입력")</x:f>
        <x:v>700000</x:v>
      </x:c>
      <x:c r="J9" s="2" t="str">
        <x:v>장비·임대</x:v>
      </x:c>
      <x:c r="K9" s="2" t="str">
        <x:v>대상</x:v>
      </x:c>
      <x:c r="L9" s="2" t="str">
        <x:v>실측·사양 확정 전</x:v>
      </x:c>
    </x:row>
    <x:row r="10" ht="45" customHeight="1">
      <x:c r="A10" s="2" t="str">
        <x:v>01-04</x:v>
      </x:c>
      <x:c r="B10" s="2" t="n">
        <x:v>1</x:v>
      </x:c>
      <x:c r="C10" s="2" t="str">
        <x:v>가설·현장 준비·비계</x:v>
      </x:c>
      <x:c r="D10" s="9" t="str">
        <x:v>비계 운반·설치·해체</x:v>
      </x:c>
      <x:c r="E10" s="9" t="str">
        <x:v>골조·판넬·천장 공용 / 반입·회수 및 설치 해체</x:v>
      </x:c>
      <x:c r="F10" s="11" t="n">
        <x:v>1</x:v>
      </x:c>
      <x:c r="G10" s="2" t="str">
        <x:v>식</x:v>
      </x:c>
      <x:c r="H10" s="12" t="n">
        <x:v>400000</x:v>
      </x:c>
      <x:c r="I10" s="13" t="n">
        <x:f>IF(AND(ISNUMBER(F10),ISNUMBER(H10)),ROUND(F10*H10,0),"미입력")</x:f>
        <x:v>400000</x:v>
      </x:c>
      <x:c r="J10" s="2" t="str">
        <x:v>운반·처리</x:v>
      </x:c>
      <x:c r="K10" s="2" t="str">
        <x:v>대상</x:v>
      </x:c>
      <x:c r="L10" s="2" t="str">
        <x:v>실측·사양 확정 전</x:v>
      </x:c>
    </x:row>
    <x:row r="11" ht="45" customHeight="1">
      <x:c r="A11" s="2" t="str">
        <x:v>02-01</x:v>
      </x:c>
      <x:c r="B11" s="2" t="n">
        <x:v>2</x:v>
      </x:c>
      <x:c r="C11" s="2" t="str">
        <x:v>바닥 레미콘</x:v>
      </x:c>
      <x:c r="D11" s="9" t="str">
        <x:v>바탕 정리</x:v>
      </x:c>
      <x:c r="E11" s="9" t="str">
        <x:v>기존 바닥 청소·접합면 처리</x:v>
      </x:c>
      <x:c r="F11" s="11" t="n">
        <x:v>280</x:v>
      </x:c>
      <x:c r="G11" s="2" t="str">
        <x:v>㎡</x:v>
      </x:c>
      <x:c r="H11" s="12" t="n">
        <x:v>8000</x:v>
      </x:c>
      <x:c r="I11" s="13" t="n">
        <x:f>IF(AND(ISNUMBER(F11),ISNUMBER(H11)),ROUND(F11*H11,0),"미입력")</x:f>
        <x:v>2240000</x:v>
      </x:c>
      <x:c r="J11" s="2" t="str">
        <x:v>복합</x:v>
      </x:c>
      <x:c r="K11" s="2" t="str">
        <x:v>대상</x:v>
      </x:c>
      <x:c r="L11" s="2" t="str">
        <x:v>실측·사양 확정 전</x:v>
      </x:c>
    </x:row>
    <x:row r="12" ht="45" customHeight="1">
      <x:c r="A12" s="2" t="str">
        <x:v>02-02</x:v>
      </x:c>
      <x:c r="B12" s="2" t="n">
        <x:v>2</x:v>
      </x:c>
      <x:c r="C12" s="2" t="str">
        <x:v>바닥 레미콘</x:v>
      </x:c>
      <x:c r="D12" s="9" t="str">
        <x:v>타설 테두리 설치</x:v>
      </x:c>
      <x:c r="E12" s="9" t="str">
        <x:v>외곽 길이 70.4m 가정</x:v>
      </x:c>
      <x:c r="F12" s="11" t="n">
        <x:v>70.4</x:v>
      </x:c>
      <x:c r="G12" s="2" t="str">
        <x:v>m</x:v>
      </x:c>
      <x:c r="H12" s="12" t="n">
        <x:v>15000</x:v>
      </x:c>
      <x:c r="I12" s="13" t="n">
        <x:f>IF(AND(ISNUMBER(F12),ISNUMBER(H12)),ROUND(F12*H12,0),"미입력")</x:f>
        <x:v>1056000</x:v>
      </x:c>
      <x:c r="J12" s="2" t="str">
        <x:v>복합</x:v>
      </x:c>
      <x:c r="K12" s="2" t="str">
        <x:v>대상</x:v>
      </x:c>
      <x:c r="L12" s="2" t="str">
        <x:v>실측·사양 확정 전</x:v>
      </x:c>
    </x:row>
    <x:row r="13" ht="45" customHeight="1">
      <x:c r="A13" s="2" t="str">
        <x:v>02-03</x:v>
      </x:c>
      <x:c r="B13" s="2" t="n">
        <x:v>2</x:v>
      </x:c>
      <x:c r="C13" s="2" t="str">
        <x:v>바닥 레미콘</x:v>
      </x:c>
      <x:c r="D13" s="9" t="str">
        <x:v>레미콘 반입</x:v>
      </x:c>
      <x:c r="E13" s="9" t="str">
        <x:v>28㎥ + 여유 10% / 레벨 실측 후 최종 반입 조정</x:v>
      </x:c>
      <x:c r="F13" s="11" t="n">
        <x:v>30.8</x:v>
      </x:c>
      <x:c r="G13" s="2" t="str">
        <x:v>㎥</x:v>
      </x:c>
      <x:c r="H13" s="12" t="n">
        <x:v>110000</x:v>
      </x:c>
      <x:c r="I13" s="13" t="n">
        <x:f>IF(AND(ISNUMBER(F13),ISNUMBER(H13)),ROUND(F13*H13,0),"미입력")</x:f>
        <x:v>3388000</x:v>
      </x:c>
      <x:c r="J13" s="2" t="str">
        <x:v>자재</x:v>
      </x:c>
      <x:c r="K13" s="2" t="str">
        <x:v>대상</x:v>
      </x:c>
      <x:c r="L13" s="2" t="str">
        <x:v>실측·사양 확정 전</x:v>
      </x:c>
    </x:row>
    <x:row r="14" ht="45" customHeight="1">
      <x:c r="A14" s="2" t="str">
        <x:v>02-04</x:v>
      </x:c>
      <x:c r="B14" s="2" t="n">
        <x:v>2</x:v>
      </x:c>
      <x:c r="C14" s="2" t="str">
        <x:v>바닥 레미콘</x:v>
      </x:c>
      <x:c r="D14" s="9" t="str">
        <x:v>펌프카·타설 장비</x:v>
      </x:c>
      <x:c r="E14" s="9" t="str">
        <x:v>1회 반입 기준 / 진입 조건 확인</x:v>
      </x:c>
      <x:c r="F14" s="11" t="n">
        <x:v>1</x:v>
      </x:c>
      <x:c r="G14" s="2" t="str">
        <x:v>회</x:v>
      </x:c>
      <x:c r="H14" s="12" t="n">
        <x:v>1200000</x:v>
      </x:c>
      <x:c r="I14" s="13" t="n">
        <x:f>IF(AND(ISNUMBER(F14),ISNUMBER(H14)),ROUND(F14*H14,0),"미입력")</x:f>
        <x:v>1200000</x:v>
      </x:c>
      <x:c r="J14" s="2" t="str">
        <x:v>장비·임대</x:v>
      </x:c>
      <x:c r="K14" s="2" t="str">
        <x:v>대상</x:v>
      </x:c>
      <x:c r="L14" s="2" t="str">
        <x:v>실측·사양 확정 전</x:v>
      </x:c>
    </x:row>
    <x:row r="15" ht="45" customHeight="1">
      <x:c r="A15" s="2" t="str">
        <x:v>02-05</x:v>
      </x:c>
      <x:c r="B15" s="2" t="n">
        <x:v>2</x:v>
      </x:c>
      <x:c r="C15" s="2" t="str">
        <x:v>바닥 레미콘</x:v>
      </x:c>
      <x:c r="D15" s="9" t="str">
        <x:v>타설·면고르기·양생</x:v>
      </x:c>
      <x:c r="E15" s="9" t="str">
        <x:v>타설 인건비·표면 정리·보호·줄눈</x:v>
      </x:c>
      <x:c r="F15" s="11" t="n">
        <x:v>280</x:v>
      </x:c>
      <x:c r="G15" s="2" t="str">
        <x:v>㎡</x:v>
      </x:c>
      <x:c r="H15" s="12" t="n">
        <x:v>18000</x:v>
      </x:c>
      <x:c r="I15" s="13" t="n">
        <x:f>IF(AND(ISNUMBER(F15),ISNUMBER(H15)),ROUND(F15*H15,0),"미입력")</x:f>
        <x:v>5040000</x:v>
      </x:c>
      <x:c r="J15" s="2" t="str">
        <x:v>복합</x:v>
      </x:c>
      <x:c r="K15" s="2" t="str">
        <x:v>대상</x:v>
      </x:c>
      <x:c r="L15" s="2" t="str">
        <x:v>실측·사양 확정 전</x:v>
      </x:c>
    </x:row>
    <x:row r="16" ht="45" customHeight="1">
      <x:c r="A16" s="2" t="str">
        <x:v>03-01</x:v>
      </x:c>
      <x:c r="B16" s="2" t="n">
        <x:v>3</x:v>
      </x:c>
      <x:c r="C16" s="2" t="str">
        <x:v>각파이프 골조</x:v>
      </x:c>
      <x:c r="D16" s="9" t="str">
        <x:v>지지부 조사·구조 검토</x:v>
      </x:c>
      <x:c r="E16" s="9" t="str">
        <x:v>기존 바닥·기둥 지지부 확인 / 잠정 예산</x:v>
      </x:c>
      <x:c r="F16" s="11" t="n">
        <x:v>1</x:v>
      </x:c>
      <x:c r="G16" s="2" t="str">
        <x:v>식</x:v>
      </x:c>
      <x:c r="H16" s="12" t="n">
        <x:v>1500000</x:v>
      </x:c>
      <x:c r="I16" s="13" t="n">
        <x:f>IF(AND(ISNUMBER(F16),ISNUMBER(H16)),ROUND(F16*H16,0),"미입력")</x:f>
        <x:v>1500000</x:v>
      </x:c>
      <x:c r="J16" s="2" t="str">
        <x:v>복합</x:v>
      </x:c>
      <x:c r="K16" s="2" t="str">
        <x:v>제외</x:v>
      </x:c>
      <x:c r="L16" s="2" t="str">
        <x:v>실측·사양 확정 전</x:v>
      </x:c>
    </x:row>
    <x:row r="17" ht="45" customHeight="1">
      <x:c r="A17" s="2" t="str">
        <x:v>03-02</x:v>
      </x:c>
      <x:c r="B17" s="2" t="n">
        <x:v>3</x:v>
      </x:c>
      <x:c r="C17" s="2" t="str">
        <x:v>각파이프 골조</x:v>
      </x:c>
      <x:c r="D17" s="9" t="str">
        <x:v>각파이프 자재</x:v>
      </x:c>
      <x:c r="E17" s="9" t="str">
        <x:v>순소요 5.0t 가정 + 절단 로스 10% / 발주 5.5t</x:v>
      </x:c>
      <x:c r="F17" s="11" t="n">
        <x:v>5500</x:v>
      </x:c>
      <x:c r="G17" s="2" t="str">
        <x:v>kg</x:v>
      </x:c>
      <x:c r="H17" s="12" t="n">
        <x:v>1366</x:v>
      </x:c>
      <x:c r="I17" s="13" t="n">
        <x:f>IF(AND(ISNUMBER(F17),ISNUMBER(H17)),ROUND(F17*H17,0),"미입력")</x:f>
        <x:v>7513000</x:v>
      </x:c>
      <x:c r="J17" s="2" t="str">
        <x:v>자재</x:v>
      </x:c>
      <x:c r="K17" s="2" t="str">
        <x:v>제외</x:v>
      </x:c>
      <x:c r="L17" s="2" t="str">
        <x:v>실측·사양 확정 전</x:v>
      </x:c>
    </x:row>
    <x:row r="18" ht="45" customHeight="1">
      <x:c r="A18" s="2" t="str">
        <x:v>03-03</x:v>
      </x:c>
      <x:c r="B18" s="2" t="n">
        <x:v>3</x:v>
      </x:c>
      <x:c r="C18" s="2" t="str">
        <x:v>각파이프 골조</x:v>
      </x:c>
      <x:c r="D18" s="9" t="str">
        <x:v>베이스·앵커 자재</x:v>
      </x:c>
      <x:c r="E18" s="9" t="str">
        <x:v>20개소 가정 / 크기·수량 검토 후 정산</x:v>
      </x:c>
      <x:c r="F18" s="11" t="n">
        <x:v>20</x:v>
      </x:c>
      <x:c r="G18" s="2" t="str">
        <x:v>개소</x:v>
      </x:c>
      <x:c r="H18" s="12" t="n">
        <x:v>60000</x:v>
      </x:c>
      <x:c r="I18" s="13" t="n">
        <x:f>IF(AND(ISNUMBER(F18),ISNUMBER(H18)),ROUND(F18*H18,0),"미입력")</x:f>
        <x:v>1200000</x:v>
      </x:c>
      <x:c r="J18" s="2" t="str">
        <x:v>자재</x:v>
      </x:c>
      <x:c r="K18" s="2" t="str">
        <x:v>제외</x:v>
      </x:c>
      <x:c r="L18" s="2" t="str">
        <x:v>실측·사양 확정 전</x:v>
      </x:c>
    </x:row>
    <x:row r="19" ht="45" customHeight="1">
      <x:c r="A19" s="2" t="str">
        <x:v>03-04</x:v>
      </x:c>
      <x:c r="B19" s="2" t="n">
        <x:v>3</x:v>
      </x:c>
      <x:c r="C19" s="2" t="str">
        <x:v>각파이프 골조</x:v>
      </x:c>
      <x:c r="D19" s="9" t="str">
        <x:v>골조 가공·용접</x:v>
      </x:c>
      <x:c r="E19" s="9" t="str">
        <x:v>절단·가공·용접 인건비 / 자재비 제외</x:v>
      </x:c>
      <x:c r="F19" s="11" t="n">
        <x:v>1</x:v>
      </x:c>
      <x:c r="G19" s="2" t="str">
        <x:v>식</x:v>
      </x:c>
      <x:c r="H19" s="12" t="n">
        <x:v>6000000</x:v>
      </x:c>
      <x:c r="I19" s="13" t="n">
        <x:f>IF(AND(ISNUMBER(F19),ISNUMBER(H19)),ROUND(F19*H19,0),"미입력")</x:f>
        <x:v>6000000</x:v>
      </x:c>
      <x:c r="J19" s="2" t="str">
        <x:v>노무</x:v>
      </x:c>
      <x:c r="K19" s="2" t="str">
        <x:v>제외</x:v>
      </x:c>
      <x:c r="L19" s="2" t="str">
        <x:v>실측·사양 확정 전</x:v>
      </x:c>
    </x:row>
    <x:row r="20" ht="45" customHeight="1">
      <x:c r="A20" s="2" t="str">
        <x:v>03-05</x:v>
      </x:c>
      <x:c r="B20" s="2" t="n">
        <x:v>3</x:v>
      </x:c>
      <x:c r="C20" s="2" t="str">
        <x:v>각파이프 골조</x:v>
      </x:c>
      <x:c r="D20" s="9" t="str">
        <x:v>골조 설치·고정</x:v>
      </x:c>
      <x:c r="E20" s="9" t="str">
        <x:v>주골조·가새·천장 받침·주각 설치 인건비</x:v>
      </x:c>
      <x:c r="F20" s="11" t="n">
        <x:v>1</x:v>
      </x:c>
      <x:c r="G20" s="2" t="str">
        <x:v>식</x:v>
      </x:c>
      <x:c r="H20" s="12" t="n">
        <x:v>4000000</x:v>
      </x:c>
      <x:c r="I20" s="13" t="n">
        <x:f>IF(AND(ISNUMBER(F20),ISNUMBER(H20)),ROUND(F20*H20,0),"미입력")</x:f>
        <x:v>4000000</x:v>
      </x:c>
      <x:c r="J20" s="2" t="str">
        <x:v>노무</x:v>
      </x:c>
      <x:c r="K20" s="2" t="str">
        <x:v>제외</x:v>
      </x:c>
      <x:c r="L20" s="2" t="str">
        <x:v>실측·사양 확정 전</x:v>
      </x:c>
    </x:row>
    <x:row r="21" ht="45" customHeight="1">
      <x:c r="A21" s="2" t="str">
        <x:v>03-06</x:v>
      </x:c>
      <x:c r="B21" s="2" t="n">
        <x:v>3</x:v>
      </x:c>
      <x:c r="C21" s="2" t="str">
        <x:v>각파이프 골조</x:v>
      </x:c>
      <x:c r="D21" s="9" t="str">
        <x:v>양중 장비</x:v>
      </x:c>
      <x:c r="E21" s="9" t="str">
        <x:v>자재 양중 예산 / 이동식 비계는 가설 공종에 별도</x:v>
      </x:c>
      <x:c r="F21" s="11" t="n">
        <x:v>1</x:v>
      </x:c>
      <x:c r="G21" s="2" t="str">
        <x:v>식</x:v>
      </x:c>
      <x:c r="H21" s="12" t="n">
        <x:v>1200000</x:v>
      </x:c>
      <x:c r="I21" s="13" t="n">
        <x:f>IF(AND(ISNUMBER(F21),ISNUMBER(H21)),ROUND(F21*H21,0),"미입력")</x:f>
        <x:v>1200000</x:v>
      </x:c>
      <x:c r="J21" s="2" t="str">
        <x:v>장비·임대</x:v>
      </x:c>
      <x:c r="K21" s="2" t="str">
        <x:v>제외</x:v>
      </x:c>
      <x:c r="L21" s="2" t="str">
        <x:v>실측·사양 확정 전</x:v>
      </x:c>
    </x:row>
    <x:row r="22" ht="45" customHeight="1">
      <x:c r="A22" s="2" t="str">
        <x:v>03-07</x:v>
      </x:c>
      <x:c r="B22" s="2" t="n">
        <x:v>3</x:v>
      </x:c>
      <x:c r="C22" s="2" t="str">
        <x:v>각파이프 골조</x:v>
      </x:c>
      <x:c r="D22" s="9" t="str">
        <x:v>강재 운반</x:v>
      </x:c>
      <x:c r="E22" s="9" t="str">
        <x:v>현장까지 운송 잠정 예산 / 하차는 장비비</x:v>
      </x:c>
      <x:c r="F22" s="11" t="n">
        <x:v>1</x:v>
      </x:c>
      <x:c r="G22" s="2" t="str">
        <x:v>식</x:v>
      </x:c>
      <x:c r="H22" s="12" t="n">
        <x:v>600000</x:v>
      </x:c>
      <x:c r="I22" s="13" t="n">
        <x:f>IF(AND(ISNUMBER(F22),ISNUMBER(H22)),ROUND(F22*H22,0),"미입력")</x:f>
        <x:v>600000</x:v>
      </x:c>
      <x:c r="J22" s="2" t="str">
        <x:v>운반·처리</x:v>
      </x:c>
      <x:c r="K22" s="2" t="str">
        <x:v>제외</x:v>
      </x:c>
      <x:c r="L22" s="2" t="str">
        <x:v>실측·사양 확정 전</x:v>
      </x:c>
    </x:row>
    <x:row r="23" ht="45" customHeight="1">
      <x:c r="A23" s="2" t="str">
        <x:v>03-08</x:v>
      </x:c>
      <x:c r="B23" s="2" t="n">
        <x:v>3</x:v>
      </x:c>
      <x:c r="C23" s="2" t="str">
        <x:v>각파이프 골조</x:v>
      </x:c>
      <x:c r="D23" s="9" t="str">
        <x:v>용접부 방청·보완</x:v>
      </x:c>
      <x:c r="E23" s="9" t="str">
        <x:v>용접부 정리·방청 자재 및 인건비</x:v>
      </x:c>
      <x:c r="F23" s="11" t="n">
        <x:v>1</x:v>
      </x:c>
      <x:c r="G23" s="2" t="str">
        <x:v>식</x:v>
      </x:c>
      <x:c r="H23" s="12" t="n">
        <x:v>900000</x:v>
      </x:c>
      <x:c r="I23" s="13" t="n">
        <x:f>IF(AND(ISNUMBER(F23),ISNUMBER(H23)),ROUND(F23*H23,0),"미입력")</x:f>
        <x:v>900000</x:v>
      </x:c>
      <x:c r="J23" s="2" t="str">
        <x:v>복합</x:v>
      </x:c>
      <x:c r="K23" s="2" t="str">
        <x:v>제외</x:v>
      </x:c>
      <x:c r="L23" s="2" t="str">
        <x:v>실측·사양 확정 전</x:v>
      </x:c>
    </x:row>
    <x:row r="24" ht="45" customHeight="1">
      <x:c r="A24" s="2" t="str">
        <x:v>04-01</x:v>
      </x:c>
      <x:c r="B24" s="2" t="n">
        <x:v>4</x:v>
      </x:c>
      <x:c r="C24" s="2" t="str">
        <x:v>벽체·천장 판넬</x:v>
      </x:c>
      <x:c r="D24" s="9" t="str">
        <x:v>외벽 판넬 자재</x:v>
      </x:c>
      <x:c r="E24" s="9" t="str">
        <x:v>G/W 48K 평판 125T / 순면적 274.70㎡ + 10%</x:v>
      </x:c>
      <x:c r="F24" s="11" t="n">
        <x:v>302.17</x:v>
      </x:c>
      <x:c r="G24" s="2" t="str">
        <x:v>㎡</x:v>
      </x:c>
      <x:c r="H24" s="12" t="n">
        <x:v>23455</x:v>
      </x:c>
      <x:c r="I24" s="13" t="n">
        <x:f>IF(AND(ISNUMBER(F24),ISNUMBER(H24)),ROUND(F24*H24,0),"미입력")</x:f>
        <x:v>7087397</x:v>
      </x:c>
      <x:c r="J24" s="2" t="str">
        <x:v>자재</x:v>
      </x:c>
      <x:c r="K24" s="2" t="str">
        <x:v>제외</x:v>
      </x:c>
      <x:c r="L24" s="2" t="str">
        <x:v>실측·사양 확정 전</x:v>
      </x:c>
    </x:row>
    <x:row r="25" ht="45" customHeight="1">
      <x:c r="A25" s="2" t="str">
        <x:v>04-02</x:v>
      </x:c>
      <x:c r="B25" s="2" t="n">
        <x:v>4</x:v>
      </x:c>
      <x:c r="C25" s="2" t="str">
        <x:v>벽체·천장 판넬</x:v>
      </x:c>
      <x:c r="D25" s="9" t="str">
        <x:v>내부 판넬 자재</x:v>
      </x:c>
      <x:c r="E25" s="9" t="str">
        <x:v>동일 비교사양 / 순면적 43.51㎡ + 10%</x:v>
      </x:c>
      <x:c r="F25" s="11" t="n">
        <x:v>47.87</x:v>
      </x:c>
      <x:c r="G25" s="2" t="str">
        <x:v>㎡</x:v>
      </x:c>
      <x:c r="H25" s="12" t="n">
        <x:v>23455</x:v>
      </x:c>
      <x:c r="I25" s="13" t="n">
        <x:f>IF(AND(ISNUMBER(F25),ISNUMBER(H25)),ROUND(F25*H25,0),"미입력")</x:f>
        <x:v>1122791</x:v>
      </x:c>
      <x:c r="J25" s="2" t="str">
        <x:v>자재</x:v>
      </x:c>
      <x:c r="K25" s="2" t="str">
        <x:v>제외</x:v>
      </x:c>
      <x:c r="L25" s="2" t="str">
        <x:v>실측·사양 확정 전</x:v>
      </x:c>
    </x:row>
    <x:row r="26" ht="45" customHeight="1">
      <x:c r="A26" s="2" t="str">
        <x:v>04-03</x:v>
      </x:c>
      <x:c r="B26" s="2" t="n">
        <x:v>4</x:v>
      </x:c>
      <x:c r="C26" s="2" t="str">
        <x:v>벽체·천장 판넬</x:v>
      </x:c>
      <x:c r="D26" s="9" t="str">
        <x:v>천장 판넬 자재</x:v>
      </x:c>
      <x:c r="E26" s="9" t="str">
        <x:v>동일 단가로 예산 / 순면적 280㎡ + 10%</x:v>
      </x:c>
      <x:c r="F26" s="11" t="n">
        <x:v>308</x:v>
      </x:c>
      <x:c r="G26" s="2" t="str">
        <x:v>㎡</x:v>
      </x:c>
      <x:c r="H26" s="12" t="n">
        <x:v>23455</x:v>
      </x:c>
      <x:c r="I26" s="13" t="n">
        <x:f>IF(AND(ISNUMBER(F26),ISNUMBER(H26)),ROUND(F26*H26,0),"미입력")</x:f>
        <x:v>7224140</x:v>
      </x:c>
      <x:c r="J26" s="2" t="str">
        <x:v>자재</x:v>
      </x:c>
      <x:c r="K26" s="2" t="str">
        <x:v>제외</x:v>
      </x:c>
      <x:c r="L26" s="2" t="str">
        <x:v>실측·사양 확정 전</x:v>
      </x:c>
    </x:row>
    <x:row r="27" ht="45" customHeight="1">
      <x:c r="A27" s="2" t="str">
        <x:v>04-04</x:v>
      </x:c>
      <x:c r="B27" s="2" t="n">
        <x:v>4</x:v>
      </x:c>
      <x:c r="C27" s="2" t="str">
        <x:v>벽체·천장 판넬</x:v>
      </x:c>
      <x:c r="D27" s="9" t="str">
        <x:v>외벽 판넬 설치</x:v>
      </x:c>
      <x:c r="E27" s="9" t="str">
        <x:v>순면적 기준 / 조인트·실링 인건비 포함</x:v>
      </x:c>
      <x:c r="F27" s="11" t="n">
        <x:v>274.7</x:v>
      </x:c>
      <x:c r="G27" s="2" t="str">
        <x:v>㎡</x:v>
      </x:c>
      <x:c r="H27" s="12" t="n">
        <x:v>14000</x:v>
      </x:c>
      <x:c r="I27" s="13" t="n">
        <x:f>IF(AND(ISNUMBER(F27),ISNUMBER(H27)),ROUND(F27*H27,0),"미입력")</x:f>
        <x:v>3845800</x:v>
      </x:c>
      <x:c r="J27" s="2" t="str">
        <x:v>복합</x:v>
      </x:c>
      <x:c r="K27" s="2" t="str">
        <x:v>제외</x:v>
      </x:c>
      <x:c r="L27" s="2" t="str">
        <x:v>실측·사양 확정 전</x:v>
      </x:c>
    </x:row>
    <x:row r="28" ht="45" customHeight="1">
      <x:c r="A28" s="2" t="str">
        <x:v>04-05</x:v>
      </x:c>
      <x:c r="B28" s="2" t="n">
        <x:v>4</x:v>
      </x:c>
      <x:c r="C28" s="2" t="str">
        <x:v>벽체·천장 판넬</x:v>
      </x:c>
      <x:c r="D28" s="9" t="str">
        <x:v>내부 판넬 설치</x:v>
      </x:c>
      <x:c r="E28" s="9" t="str">
        <x:v>칸막이·유리 상부 / 마감 인건비 포함</x:v>
      </x:c>
      <x:c r="F28" s="11" t="n">
        <x:v>43.51</x:v>
      </x:c>
      <x:c r="G28" s="2" t="str">
        <x:v>㎡</x:v>
      </x:c>
      <x:c r="H28" s="12" t="n">
        <x:v>14000</x:v>
      </x:c>
      <x:c r="I28" s="13" t="n">
        <x:f>IF(AND(ISNUMBER(F28),ISNUMBER(H28)),ROUND(F28*H28,0),"미입력")</x:f>
        <x:v>609140</x:v>
      </x:c>
      <x:c r="J28" s="2" t="str">
        <x:v>복합</x:v>
      </x:c>
      <x:c r="K28" s="2" t="str">
        <x:v>제외</x:v>
      </x:c>
      <x:c r="L28" s="2" t="str">
        <x:v>실측·사양 확정 전</x:v>
      </x:c>
    </x:row>
    <x:row r="29" ht="45" customHeight="1">
      <x:c r="A29" s="2" t="str">
        <x:v>04-06</x:v>
      </x:c>
      <x:c r="B29" s="2" t="n">
        <x:v>4</x:v>
      </x:c>
      <x:c r="C29" s="2" t="str">
        <x:v>벽체·천장 판넬</x:v>
      </x:c>
      <x:c r="D29" s="9" t="str">
        <x:v>천장 판넬 설치</x:v>
      </x:c>
      <x:c r="E29" s="9" t="str">
        <x:v>고정·점검구·마감 인건비 / 받침은 골조</x:v>
      </x:c>
      <x:c r="F29" s="11" t="n">
        <x:v>280</x:v>
      </x:c>
      <x:c r="G29" s="2" t="str">
        <x:v>㎡</x:v>
      </x:c>
      <x:c r="H29" s="12" t="n">
        <x:v>18000</x:v>
      </x:c>
      <x:c r="I29" s="13" t="n">
        <x:f>IF(AND(ISNUMBER(F29),ISNUMBER(H29)),ROUND(F29*H29,0),"미입력")</x:f>
        <x:v>5040000</x:v>
      </x:c>
      <x:c r="J29" s="2" t="str">
        <x:v>복합</x:v>
      </x:c>
      <x:c r="K29" s="2" t="str">
        <x:v>제외</x:v>
      </x:c>
      <x:c r="L29" s="2" t="str">
        <x:v>실측·사양 확정 전</x:v>
      </x:c>
    </x:row>
    <x:row r="30" ht="45" customHeight="1">
      <x:c r="A30" s="2" t="str">
        <x:v>04-07</x:v>
      </x:c>
      <x:c r="B30" s="2" t="n">
        <x:v>4</x:v>
      </x:c>
      <x:c r="C30" s="2" t="str">
        <x:v>벽체·천장 판넬</x:v>
      </x:c>
      <x:c r="D30" s="9" t="str">
        <x:v>후레싱·부자재</x:v>
      </x:c>
      <x:c r="E30" s="9" t="str">
        <x:v>코너·피스·실란트·점검구 자재 예산</x:v>
      </x:c>
      <x:c r="F30" s="11" t="n">
        <x:v>1</x:v>
      </x:c>
      <x:c r="G30" s="2" t="str">
        <x:v>식</x:v>
      </x:c>
      <x:c r="H30" s="12" t="n">
        <x:v>1200000</x:v>
      </x:c>
      <x:c r="I30" s="13" t="n">
        <x:f>IF(AND(ISNUMBER(F30),ISNUMBER(H30)),ROUND(F30*H30,0),"미입력")</x:f>
        <x:v>1200000</x:v>
      </x:c>
      <x:c r="J30" s="2" t="str">
        <x:v>자재</x:v>
      </x:c>
      <x:c r="K30" s="2" t="str">
        <x:v>제외</x:v>
      </x:c>
      <x:c r="L30" s="2" t="str">
        <x:v>실측·사양 확정 전</x:v>
      </x:c>
    </x:row>
    <x:row r="31" ht="45" customHeight="1">
      <x:c r="A31" s="2" t="str">
        <x:v>04-08</x:v>
      </x:c>
      <x:c r="B31" s="2" t="n">
        <x:v>4</x:v>
      </x:c>
      <x:c r="C31" s="2" t="str">
        <x:v>벽체·천장 판넬</x:v>
      </x:c>
      <x:c r="D31" s="9" t="str">
        <x:v>판넬 운반</x:v>
      </x:c>
      <x:c r="E31" s="9" t="str">
        <x:v>현장까지 운송 잠정 예산 / 하차는 장비비</x:v>
      </x:c>
      <x:c r="F31" s="11" t="n">
        <x:v>1</x:v>
      </x:c>
      <x:c r="G31" s="2" t="str">
        <x:v>식</x:v>
      </x:c>
      <x:c r="H31" s="12" t="n">
        <x:v>500000</x:v>
      </x:c>
      <x:c r="I31" s="13" t="n">
        <x:f>IF(AND(ISNUMBER(F31),ISNUMBER(H31)),ROUND(F31*H31,0),"미입력")</x:f>
        <x:v>500000</x:v>
      </x:c>
      <x:c r="J31" s="2" t="str">
        <x:v>운반·처리</x:v>
      </x:c>
      <x:c r="K31" s="2" t="str">
        <x:v>제외</x:v>
      </x:c>
      <x:c r="L31" s="2" t="str">
        <x:v>실측·사양 확정 전</x:v>
      </x:c>
    </x:row>
    <x:row r="32" ht="45" customHeight="1">
      <x:c r="A32" s="2" t="str">
        <x:v>05-01</x:v>
      </x:c>
      <x:c r="B32" s="2" t="n">
        <x:v>5</x:v>
      </x:c>
      <x:c r="C32" s="2" t="str">
        <x:v>내부 경량·석고·화인뿜칠</x:v>
      </x:c>
      <x:c r="D32" s="9" t="str">
        <x:v>벽체 경량·석고 2P 자재</x:v>
      </x:c>
      <x:c r="E32" s="9" t="str">
        <x:v>2겹 구성 1㎡ 기준 / 시공 297.72㎡ + 자재 15%</x:v>
      </x:c>
      <x:c r="F32" s="11" t="n">
        <x:v>342.38</x:v>
      </x:c>
      <x:c r="G32" s="2" t="str">
        <x:v>㎡</x:v>
      </x:c>
      <x:c r="H32" s="12" t="n">
        <x:v>15000</x:v>
      </x:c>
      <x:c r="I32" s="13" t="n">
        <x:f>IF(AND(ISNUMBER(F32),ISNUMBER(H32)),ROUND(F32*H32,0),"미입력")</x:f>
        <x:v>5135700</x:v>
      </x:c>
      <x:c r="J32" s="2" t="str">
        <x:v>자재</x:v>
      </x:c>
      <x:c r="K32" s="2" t="str">
        <x:v>대상</x:v>
      </x:c>
      <x:c r="L32" s="2" t="str">
        <x:v>실측·사양 확정 전</x:v>
      </x:c>
    </x:row>
    <x:row r="33" ht="45" customHeight="1">
      <x:c r="A33" s="2" t="str">
        <x:v>05-02</x:v>
      </x:c>
      <x:c r="B33" s="2" t="n">
        <x:v>5</x:v>
      </x:c>
      <x:c r="C33" s="2" t="str">
        <x:v>내부 경량·석고·화인뿜칠</x:v>
      </x:c>
      <x:c r="D33" s="9" t="str">
        <x:v>벽체 경량·석고 시공</x:v>
      </x:c>
      <x:c r="E33" s="9" t="str">
        <x:v>297.72㎡ / 경량틀 및 석고보드 2겹 설치</x:v>
      </x:c>
      <x:c r="F33" s="11" t="n">
        <x:v>297.72</x:v>
      </x:c>
      <x:c r="G33" s="2" t="str">
        <x:v>㎡</x:v>
      </x:c>
      <x:c r="H33" s="12" t="n">
        <x:v>20000</x:v>
      </x:c>
      <x:c r="I33" s="13" t="n">
        <x:f>IF(AND(ISNUMBER(F33),ISNUMBER(H33)),ROUND(F33*H33,0),"미입력")</x:f>
        <x:v>5954400</x:v>
      </x:c>
      <x:c r="J33" s="2" t="str">
        <x:v>노무</x:v>
      </x:c>
      <x:c r="K33" s="2" t="str">
        <x:v>대상</x:v>
      </x:c>
      <x:c r="L33" s="2" t="str">
        <x:v>실측·사양 확정 전</x:v>
      </x:c>
    </x:row>
    <x:row r="34" ht="45" customHeight="1">
      <x:c r="A34" s="2" t="str">
        <x:v>05-03</x:v>
      </x:c>
      <x:c r="B34" s="2" t="n">
        <x:v>5</x:v>
      </x:c>
      <x:c r="C34" s="2" t="str">
        <x:v>내부 경량·석고·화인뿜칠</x:v>
      </x:c>
      <x:c r="D34" s="9" t="str">
        <x:v>천장 경량·석고 2P 자재</x:v>
      </x:c>
      <x:c r="E34" s="9" t="str">
        <x:v>2겹 구성 1㎡ 기준 / 시공 280㎡ + 자재 15%</x:v>
      </x:c>
      <x:c r="F34" s="11" t="n">
        <x:v>322</x:v>
      </x:c>
      <x:c r="G34" s="2" t="str">
        <x:v>㎡</x:v>
      </x:c>
      <x:c r="H34" s="12" t="n">
        <x:v>16000</x:v>
      </x:c>
      <x:c r="I34" s="13" t="n">
        <x:f>IF(AND(ISNUMBER(F34),ISNUMBER(H34)),ROUND(F34*H34,0),"미입력")</x:f>
        <x:v>5152000</x:v>
      </x:c>
      <x:c r="J34" s="2" t="str">
        <x:v>자재</x:v>
      </x:c>
      <x:c r="K34" s="2" t="str">
        <x:v>대상</x:v>
      </x:c>
      <x:c r="L34" s="2" t="str">
        <x:v>실측·사양 확정 전</x:v>
      </x:c>
    </x:row>
    <x:row r="35" ht="45" customHeight="1">
      <x:c r="A35" s="2" t="str">
        <x:v>05-04</x:v>
      </x:c>
      <x:c r="B35" s="2" t="n">
        <x:v>5</x:v>
      </x:c>
      <x:c r="C35" s="2" t="str">
        <x:v>내부 경량·석고·화인뿜칠</x:v>
      </x:c>
      <x:c r="D35" s="9" t="str">
        <x:v>천장 경량·석고 시공</x:v>
      </x:c>
      <x:c r="E35" s="9" t="str">
        <x:v>280㎡ / 천장틀·석고 2겹·점검구 연동</x:v>
      </x:c>
      <x:c r="F35" s="11" t="n">
        <x:v>280</x:v>
      </x:c>
      <x:c r="G35" s="2" t="str">
        <x:v>㎡</x:v>
      </x:c>
      <x:c r="H35" s="12" t="n">
        <x:v>22000</x:v>
      </x:c>
      <x:c r="I35" s="13" t="n">
        <x:f>IF(AND(ISNUMBER(F35),ISNUMBER(H35)),ROUND(F35*H35,0),"미입력")</x:f>
        <x:v>6160000</x:v>
      </x:c>
      <x:c r="J35" s="2" t="str">
        <x:v>노무</x:v>
      </x:c>
      <x:c r="K35" s="2" t="str">
        <x:v>대상</x:v>
      </x:c>
      <x:c r="L35" s="2" t="str">
        <x:v>실측·사양 확정 전</x:v>
      </x:c>
    </x:row>
    <x:row r="36" ht="45" customHeight="1">
      <x:c r="A36" s="2" t="str">
        <x:v>05-05</x:v>
      </x:c>
      <x:c r="B36" s="2" t="n">
        <x:v>5</x:v>
      </x:c>
      <x:c r="C36" s="2" t="str">
        <x:v>내부 경량·석고·화인뿜칠</x:v>
      </x:c>
      <x:c r="D36" s="9" t="str">
        <x:v>퍼티·테이프·보강 자재</x:v>
      </x:c>
      <x:c r="E36" s="9" t="str">
        <x:v>이음매·피스·부분 면정리 / 자재 여유 10% 포함</x:v>
      </x:c>
      <x:c r="F36" s="11" t="n">
        <x:v>1</x:v>
      </x:c>
      <x:c r="G36" s="2" t="str">
        <x:v>식</x:v>
      </x:c>
      <x:c r="H36" s="12" t="n">
        <x:v>600000</x:v>
      </x:c>
      <x:c r="I36" s="13" t="n">
        <x:f>IF(AND(ISNUMBER(F36),ISNUMBER(H36)),ROUND(F36*H36,0),"미입력")</x:f>
        <x:v>600000</x:v>
      </x:c>
      <x:c r="J36" s="2" t="str">
        <x:v>자재</x:v>
      </x:c>
      <x:c r="K36" s="2" t="str">
        <x:v>대상</x:v>
      </x:c>
      <x:c r="L36" s="2" t="str">
        <x:v>실측·사양 확정 전</x:v>
      </x:c>
    </x:row>
    <x:row r="37" ht="45" customHeight="1">
      <x:c r="A37" s="2" t="str">
        <x:v>05-06</x:v>
      </x:c>
      <x:c r="B37" s="2" t="n">
        <x:v>5</x:v>
      </x:c>
      <x:c r="C37" s="2" t="str">
        <x:v>내부 경량·석고·화인뿜칠</x:v>
      </x:c>
      <x:c r="D37" s="9" t="str">
        <x:v>퍼티 초벌·재벌 인건비</x:v>
      </x:c>
      <x:c r="E37" s="9" t="str">
        <x:v>4명 × 작업 2일 / 도포 사이 건조는 별도</x:v>
      </x:c>
      <x:c r="F37" s="11" t="n">
        <x:v>8</x:v>
      </x:c>
      <x:c r="G37" s="2" t="str">
        <x:v>인일</x:v>
      </x:c>
      <x:c r="H37" s="12" t="n">
        <x:v>300000</x:v>
      </x:c>
      <x:c r="I37" s="13" t="n">
        <x:f>IF(AND(ISNUMBER(F37),ISNUMBER(H37)),ROUND(F37*H37,0),"미입력")</x:f>
        <x:v>2400000</x:v>
      </x:c>
      <x:c r="J37" s="2" t="str">
        <x:v>노무</x:v>
      </x:c>
      <x:c r="K37" s="2" t="str">
        <x:v>대상</x:v>
      </x:c>
      <x:c r="L37" s="2" t="str">
        <x:v>실측·사양 확정 전</x:v>
      </x:c>
    </x:row>
    <x:row r="38" ht="45" customHeight="1">
      <x:c r="A38" s="2" t="str">
        <x:v>05-07</x:v>
      </x:c>
      <x:c r="B38" s="2" t="n">
        <x:v>5</x:v>
      </x:c>
      <x:c r="C38" s="2" t="str">
        <x:v>내부 경량·석고·화인뿜칠</x:v>
      </x:c>
      <x:c r="D38" s="9" t="str">
        <x:v>건조 후 샌딩·집진 인건비</x:v>
      </x:c>
      <x:c r="E38" s="9" t="str">
        <x:v>2명 × 1일 / 퍼티 완전 건조 후 진행</x:v>
      </x:c>
      <x:c r="F38" s="11" t="n">
        <x:v>2</x:v>
      </x:c>
      <x:c r="G38" s="2" t="str">
        <x:v>인일</x:v>
      </x:c>
      <x:c r="H38" s="12" t="n">
        <x:v>300000</x:v>
      </x:c>
      <x:c r="I38" s="13" t="n">
        <x:f>IF(AND(ISNUMBER(F38),ISNUMBER(H38)),ROUND(F38*H38,0),"미입력")</x:f>
        <x:v>600000</x:v>
      </x:c>
      <x:c r="J38" s="2" t="str">
        <x:v>노무</x:v>
      </x:c>
      <x:c r="K38" s="2" t="str">
        <x:v>대상</x:v>
      </x:c>
      <x:c r="L38" s="2" t="str">
        <x:v>실측·사양 확정 전</x:v>
      </x:c>
    </x:row>
    <x:row r="39" ht="45" customHeight="1">
      <x:c r="A39" s="2" t="str">
        <x:v>05-08</x:v>
      </x:c>
      <x:c r="B39" s="2" t="n">
        <x:v>5</x:v>
      </x:c>
      <x:c r="C39" s="2" t="str">
        <x:v>내부 경량·석고·화인뿜칠</x:v>
      </x:c>
      <x:c r="D39" s="9" t="str">
        <x:v>샌딩 소모품</x:v>
      </x:c>
      <x:c r="E39" s="9" t="str">
        <x:v>연마재·집진 소모품 / 여유 포함</x:v>
      </x:c>
      <x:c r="F39" s="11" t="n">
        <x:v>1</x:v>
      </x:c>
      <x:c r="G39" s="2" t="str">
        <x:v>식</x:v>
      </x:c>
      <x:c r="H39" s="12" t="n">
        <x:v>100000</x:v>
      </x:c>
      <x:c r="I39" s="13" t="n">
        <x:f>IF(AND(ISNUMBER(F39),ISNUMBER(H39)),ROUND(F39*H39,0),"미입력")</x:f>
        <x:v>100000</x:v>
      </x:c>
      <x:c r="J39" s="2" t="str">
        <x:v>복합</x:v>
      </x:c>
      <x:c r="K39" s="2" t="str">
        <x:v>대상</x:v>
      </x:c>
      <x:c r="L39" s="2" t="str">
        <x:v>실측·사양 확정 전</x:v>
      </x:c>
    </x:row>
    <x:row r="40" ht="45" customHeight="1">
      <x:c r="A40" s="2" t="str">
        <x:v>05-09</x:v>
      </x:c>
      <x:c r="B40" s="2" t="n">
        <x:v>5</x:v>
      </x:c>
      <x:c r="C40" s="2" t="str">
        <x:v>내부 경량·석고·화인뿜칠</x:v>
      </x:c>
      <x:c r="D40" s="9" t="str">
        <x:v>벽·천장 화인뿜칠</x:v>
      </x:c>
      <x:c r="E40" s="9" t="str">
        <x:v>보양·지정 하도·뿜칠 / 자재 여유 10% 포함</x:v>
      </x:c>
      <x:c r="F40" s="11" t="n">
        <x:v>577.72</x:v>
      </x:c>
      <x:c r="G40" s="2" t="str">
        <x:v>㎡</x:v>
      </x:c>
      <x:c r="H40" s="12" t="n">
        <x:v>12500</x:v>
      </x:c>
      <x:c r="I40" s="13" t="n">
        <x:f>IF(AND(ISNUMBER(F40),ISNUMBER(H40)),ROUND(F40*H40,0),"미입력")</x:f>
        <x:v>7221500</x:v>
      </x:c>
      <x:c r="J40" s="2" t="str">
        <x:v>복합</x:v>
      </x:c>
      <x:c r="K40" s="2" t="str">
        <x:v>대상</x:v>
      </x:c>
      <x:c r="L40" s="2" t="str">
        <x:v>실측·사양 확정 전</x:v>
      </x:c>
    </x:row>
    <x:row r="41" ht="45" customHeight="1">
      <x:c r="A41" s="2" t="str">
        <x:v>05-10</x:v>
      </x:c>
      <x:c r="B41" s="2" t="n">
        <x:v>5</x:v>
      </x:c>
      <x:c r="C41" s="2" t="str">
        <x:v>내부 경량·석고·화인뿜칠</x:v>
      </x:c>
      <x:c r="D41" s="9" t="str">
        <x:v>부분 목공·고정부 보강</x:v>
      </x:c>
      <x:c r="E41" s="9" t="str">
        <x:v>문틀·가구 고정부 / 자재 여유 15%·전면 제외</x:v>
      </x:c>
      <x:c r="F41" s="11" t="n">
        <x:v>1</x:v>
      </x:c>
      <x:c r="G41" s="2" t="str">
        <x:v>식</x:v>
      </x:c>
      <x:c r="H41" s="12" t="n">
        <x:v>1590000</x:v>
      </x:c>
      <x:c r="I41" s="13" t="n">
        <x:f>IF(AND(ISNUMBER(F41),ISNUMBER(H41)),ROUND(F41*H41,0),"미입력")</x:f>
        <x:v>1590000</x:v>
      </x:c>
      <x:c r="J41" s="2" t="str">
        <x:v>복합</x:v>
      </x:c>
      <x:c r="K41" s="2" t="str">
        <x:v>대상</x:v>
      </x:c>
      <x:c r="L41" s="2" t="str">
        <x:v>실측·사양 확정 전</x:v>
      </x:c>
    </x:row>
    <x:row r="42" ht="45" customHeight="1">
      <x:c r="A42" s="2" t="str">
        <x:v>06-01</x:v>
      </x:c>
      <x:c r="B42" s="2" t="n">
        <x:v>6</x:v>
      </x:c>
      <x:c r="C42" s="2" t="str">
        <x:v>전면 디자인 목공·조명</x:v>
      </x:c>
      <x:c r="D42" s="9" t="str">
        <x:v>전면 디자인 목공 자재</x:v>
      </x:c>
      <x:c r="E42" s="9" t="str">
        <x:v>하지·면재 / 시공 53.6㎡ + 자재 로스 15%</x:v>
      </x:c>
      <x:c r="F42" s="11" t="n">
        <x:v>61.64</x:v>
      </x:c>
      <x:c r="G42" s="2" t="str">
        <x:v>㎡</x:v>
      </x:c>
      <x:c r="H42" s="12" t="n">
        <x:v>35000</x:v>
      </x:c>
      <x:c r="I42" s="13" t="n">
        <x:f>IF(AND(ISNUMBER(F42),ISNUMBER(H42)),ROUND(F42*H42,0),"미입력")</x:f>
        <x:v>2157400</x:v>
      </x:c>
      <x:c r="J42" s="2" t="str">
        <x:v>자재</x:v>
      </x:c>
      <x:c r="K42" s="2" t="str">
        <x:v>대상</x:v>
      </x:c>
      <x:c r="L42" s="2" t="str">
        <x:v>실측·사양 확정 전</x:v>
      </x:c>
    </x:row>
    <x:row r="43" ht="45" customHeight="1">
      <x:c r="A43" s="2" t="str">
        <x:v>06-02</x:v>
      </x:c>
      <x:c r="B43" s="2" t="n">
        <x:v>6</x:v>
      </x:c>
      <x:c r="C43" s="2" t="str">
        <x:v>전면 디자인 목공·조명</x:v>
      </x:c>
      <x:c r="D43" s="9" t="str">
        <x:v>전면 디자인 목공 시공</x:v>
      </x:c>
      <x:c r="E43" s="9" t="str">
        <x:v>53.6㎡ / 디자인 면·문 주변 프레임 제작 설치</x:v>
      </x:c>
      <x:c r="F43" s="11" t="n">
        <x:v>53.6</x:v>
      </x:c>
      <x:c r="G43" s="2" t="str">
        <x:v>㎡</x:v>
      </x:c>
      <x:c r="H43" s="12" t="n">
        <x:v>40000</x:v>
      </x:c>
      <x:c r="I43" s="13" t="n">
        <x:f>IF(AND(ISNUMBER(F43),ISNUMBER(H43)),ROUND(F43*H43,0),"미입력")</x:f>
        <x:v>2144000</x:v>
      </x:c>
      <x:c r="J43" s="2" t="str">
        <x:v>노무</x:v>
      </x:c>
      <x:c r="K43" s="2" t="str">
        <x:v>대상</x:v>
      </x:c>
      <x:c r="L43" s="2" t="str">
        <x:v>실측·사양 확정 전</x:v>
      </x:c>
    </x:row>
    <x:row r="44" ht="45" customHeight="1">
      <x:c r="A44" s="2" t="str">
        <x:v>06-03</x:v>
      </x:c>
      <x:c r="B44" s="2" t="n">
        <x:v>6</x:v>
      </x:c>
      <x:c r="C44" s="2" t="str">
        <x:v>전면 디자인 목공·조명</x:v>
      </x:c>
      <x:c r="D44" s="9" t="str">
        <x:v>전면 표면 마감</x:v>
      </x:c>
      <x:c r="E44" s="9" t="str">
        <x:v>퍼티·하도·무광 도장 / 자재 여유 10% 포함</x:v>
      </x:c>
      <x:c r="F44" s="11" t="n">
        <x:v>53.6</x:v>
      </x:c>
      <x:c r="G44" s="2" t="str">
        <x:v>㎡</x:v>
      </x:c>
      <x:c r="H44" s="12" t="n">
        <x:v>22500</x:v>
      </x:c>
      <x:c r="I44" s="13" t="n">
        <x:f>IF(AND(ISNUMBER(F44),ISNUMBER(H44)),ROUND(F44*H44,0),"미입력")</x:f>
        <x:v>1206000</x:v>
      </x:c>
      <x:c r="J44" s="2" t="str">
        <x:v>복합</x:v>
      </x:c>
      <x:c r="K44" s="2" t="str">
        <x:v>대상</x:v>
      </x:c>
      <x:c r="L44" s="2" t="str">
        <x:v>실측·사양 확정 전</x:v>
      </x:c>
    </x:row>
    <x:row r="45" ht="45" customHeight="1">
      <x:c r="A45" s="2" t="str">
        <x:v>06-04</x:v>
      </x:c>
      <x:c r="B45" s="2" t="n">
        <x:v>6</x:v>
      </x:c>
      <x:c r="C45" s="2" t="str">
        <x:v>전면 디자인 목공·조명</x:v>
      </x:c>
      <x:c r="D45" s="9" t="str">
        <x:v>전면 간접 라인조명 자재</x:v>
      </x:c>
      <x:c r="E45" s="9" t="str">
        <x:v>14.6m + 10% / LED·프로파일·안정기</x:v>
      </x:c>
      <x:c r="F45" s="11" t="n">
        <x:v>16.06</x:v>
      </x:c>
      <x:c r="G45" s="2" t="str">
        <x:v>m</x:v>
      </x:c>
      <x:c r="H45" s="12" t="n">
        <x:v>35000</x:v>
      </x:c>
      <x:c r="I45" s="13" t="n">
        <x:f>IF(AND(ISNUMBER(F45),ISNUMBER(H45)),ROUND(F45*H45,0),"미입력")</x:f>
        <x:v>562100</x:v>
      </x:c>
      <x:c r="J45" s="2" t="str">
        <x:v>자재</x:v>
      </x:c>
      <x:c r="K45" s="2" t="str">
        <x:v>대상</x:v>
      </x:c>
      <x:c r="L45" s="2" t="str">
        <x:v>실측·사양 확정 전</x:v>
      </x:c>
    </x:row>
    <x:row r="46" ht="45" customHeight="1">
      <x:c r="A46" s="2" t="str">
        <x:v>06-05</x:v>
      </x:c>
      <x:c r="B46" s="2" t="n">
        <x:v>6</x:v>
      </x:c>
      <x:c r="C46" s="2" t="str">
        <x:v>전면 디자인 목공·조명</x:v>
      </x:c>
      <x:c r="D46" s="9" t="str">
        <x:v>전면 간접 라인조명 설치</x:v>
      </x:c>
      <x:c r="E46" s="9" t="str">
        <x:v>시공 길이 14.6m 기준</x:v>
      </x:c>
      <x:c r="F46" s="11" t="n">
        <x:v>14.6</x:v>
      </x:c>
      <x:c r="G46" s="2" t="str">
        <x:v>m</x:v>
      </x:c>
      <x:c r="H46" s="12" t="n">
        <x:v>30000</x:v>
      </x:c>
      <x:c r="I46" s="13" t="n">
        <x:f>IF(AND(ISNUMBER(F46),ISNUMBER(H46)),ROUND(F46*H46,0),"미입력")</x:f>
        <x:v>438000</x:v>
      </x:c>
      <x:c r="J46" s="2" t="str">
        <x:v>복합</x:v>
      </x:c>
      <x:c r="K46" s="2" t="str">
        <x:v>대상</x:v>
      </x:c>
      <x:c r="L46" s="2" t="str">
        <x:v>실측·사양 확정 전</x:v>
      </x:c>
    </x:row>
    <x:row r="47" ht="45" customHeight="1">
      <x:c r="A47" s="2" t="str">
        <x:v>06-06</x:v>
      </x:c>
      <x:c r="B47" s="2" t="n">
        <x:v>6</x:v>
      </x:c>
      <x:c r="C47" s="2" t="str">
        <x:v>전면 디자인 목공·조명</x:v>
      </x:c>
      <x:c r="D47" s="9" t="str">
        <x:v>전면 포인트 조명</x:v>
      </x:c>
      <x:c r="E47" s="9" t="str">
        <x:v>6개 가정 / 기구·설치 포함</x:v>
      </x:c>
      <x:c r="F47" s="11" t="n">
        <x:v>6</x:v>
      </x:c>
      <x:c r="G47" s="2" t="str">
        <x:v>개</x:v>
      </x:c>
      <x:c r="H47" s="12" t="n">
        <x:v>120000</x:v>
      </x:c>
      <x:c r="I47" s="13" t="n">
        <x:f>IF(AND(ISNUMBER(F47),ISNUMBER(H47)),ROUND(F47*H47,0),"미입력")</x:f>
        <x:v>720000</x:v>
      </x:c>
      <x:c r="J47" s="2" t="str">
        <x:v>복합</x:v>
      </x:c>
      <x:c r="K47" s="2" t="str">
        <x:v>대상</x:v>
      </x:c>
      <x:c r="L47" s="2" t="str">
        <x:v>실측·사양 확정 전</x:v>
      </x:c>
    </x:row>
    <x:row r="48" ht="45" customHeight="1">
      <x:c r="A48" s="2" t="str">
        <x:v>06-07</x:v>
      </x:c>
      <x:c r="B48" s="2" t="n">
        <x:v>6</x:v>
      </x:c>
      <x:c r="C48" s="2" t="str">
        <x:v>전면 디자인 목공·조명</x:v>
      </x:c>
      <x:c r="D48" s="9" t="str">
        <x:v>전면 조명 배선·제어</x:v>
      </x:c>
      <x:c r="E48" s="9" t="str">
        <x:v>전면 전용 배선·스위치·결선 / 내부 조명과 구분</x:v>
      </x:c>
      <x:c r="F48" s="11" t="n">
        <x:v>1</x:v>
      </x:c>
      <x:c r="G48" s="2" t="str">
        <x:v>식</x:v>
      </x:c>
      <x:c r="H48" s="12" t="n">
        <x:v>450000</x:v>
      </x:c>
      <x:c r="I48" s="13" t="n">
        <x:f>IF(AND(ISNUMBER(F48),ISNUMBER(H48)),ROUND(F48*H48,0),"미입력")</x:f>
        <x:v>450000</x:v>
      </x:c>
      <x:c r="J48" s="2" t="str">
        <x:v>복합</x:v>
      </x:c>
      <x:c r="K48" s="2" t="str">
        <x:v>대상</x:v>
      </x:c>
      <x:c r="L48" s="2" t="str">
        <x:v>실측·사양 확정 전</x:v>
      </x:c>
    </x:row>
    <x:row r="49" ht="45" customHeight="1">
      <x:c r="A49" s="2" t="str">
        <x:v>07-01</x:v>
      </x:c>
      <x:c r="B49" s="2" t="n">
        <x:v>7</x:v>
      </x:c>
      <x:c r="C49" s="2" t="str">
        <x:v>자동문·유리·도어</x:v>
      </x:c>
      <x:c r="D49" s="9" t="str">
        <x:v>양개자동문</x:v>
      </x:c>
      <x:c r="E49" s="9" t="str">
        <x:v>1세트 / 구동기·문짝 2장·프레임·안전센서</x:v>
      </x:c>
      <x:c r="F49" s="11" t="n">
        <x:v>1</x:v>
      </x:c>
      <x:c r="G49" s="2" t="str">
        <x:v>세트</x:v>
      </x:c>
      <x:c r="H49" s="12" t="n">
        <x:v>4800000</x:v>
      </x:c>
      <x:c r="I49" s="13" t="n">
        <x:f>IF(AND(ISNUMBER(F49),ISNUMBER(H49)),ROUND(F49*H49,0),"미입력")</x:f>
        <x:v>4800000</x:v>
      </x:c>
      <x:c r="J49" s="2" t="str">
        <x:v>복합</x:v>
      </x:c>
      <x:c r="K49" s="2" t="str">
        <x:v>대상</x:v>
      </x:c>
      <x:c r="L49" s="2" t="str">
        <x:v>실측·사양 확정 전</x:v>
      </x:c>
    </x:row>
    <x:row r="50" ht="45" customHeight="1">
      <x:c r="A50" s="2" t="str">
        <x:v>07-02</x:v>
      </x:c>
      <x:c r="B50" s="2" t="n">
        <x:v>7</x:v>
      </x:c>
      <x:c r="C50" s="2" t="str">
        <x:v>자동문·유리·도어</x:v>
      </x:c>
      <x:c r="D50" s="9" t="str">
        <x:v>내부 유리 파티션</x:v>
      </x:c>
      <x:c r="E50" s="9" t="str">
        <x:v>37.8㎡ − 유리문 4.6㎡ / 프레임 포함</x:v>
      </x:c>
      <x:c r="F50" s="11" t="n">
        <x:v>33.2</x:v>
      </x:c>
      <x:c r="G50" s="2" t="str">
        <x:v>㎡</x:v>
      </x:c>
      <x:c r="H50" s="12" t="n">
        <x:v>180000</x:v>
      </x:c>
      <x:c r="I50" s="13" t="n">
        <x:f>IF(AND(ISNUMBER(F50),ISNUMBER(H50)),ROUND(F50*H50,0),"미입력")</x:f>
        <x:v>5976000</x:v>
      </x:c>
      <x:c r="J50" s="2" t="str">
        <x:v>복합</x:v>
      </x:c>
      <x:c r="K50" s="2" t="str">
        <x:v>대상</x:v>
      </x:c>
      <x:c r="L50" s="2" t="str">
        <x:v>실측·사양 확정 전</x:v>
      </x:c>
    </x:row>
    <x:row r="51" ht="45" customHeight="1">
      <x:c r="A51" s="2" t="str">
        <x:v>07-03</x:v>
      </x:c>
      <x:c r="B51" s="2" t="n">
        <x:v>7</x:v>
      </x:c>
      <x:c r="C51" s="2" t="str">
        <x:v>자동문·유리·도어</x:v>
      </x:c>
      <x:c r="D51" s="9" t="str">
        <x:v>대표·임원실 유리문</x:v>
      </x:c>
      <x:c r="E51" s="9" t="str">
        <x:v>각 1개 / 계획 개구 1,000×2,300mm</x:v>
      </x:c>
      <x:c r="F51" s="11" t="n">
        <x:v>2</x:v>
      </x:c>
      <x:c r="G51" s="2" t="str">
        <x:v>개</x:v>
      </x:c>
      <x:c r="H51" s="12" t="n">
        <x:v>650000</x:v>
      </x:c>
      <x:c r="I51" s="13" t="n">
        <x:f>IF(AND(ISNUMBER(F51),ISNUMBER(H51)),ROUND(F51*H51,0),"미입력")</x:f>
        <x:v>1300000</x:v>
      </x:c>
      <x:c r="J51" s="2" t="str">
        <x:v>복합</x:v>
      </x:c>
      <x:c r="K51" s="2" t="str">
        <x:v>대상</x:v>
      </x:c>
      <x:c r="L51" s="2" t="str">
        <x:v>실측·사양 확정 전</x:v>
      </x:c>
    </x:row>
    <x:row r="52" ht="45" customHeight="1">
      <x:c r="A52" s="2" t="str">
        <x:v>07-04</x:v>
      </x:c>
      <x:c r="B52" s="2" t="n">
        <x:v>7</x:v>
      </x:c>
      <x:c r="C52" s="2" t="str">
        <x:v>자동문·유리·도어</x:v>
      </x:c>
      <x:c r="D52" s="9" t="str">
        <x:v>탕비실 도어</x:v>
      </x:c>
      <x:c r="E52" s="9" t="str">
        <x:v>계획 개구 900×2,100mm</x:v>
      </x:c>
      <x:c r="F52" s="11" t="n">
        <x:v>1</x:v>
      </x:c>
      <x:c r="G52" s="2" t="str">
        <x:v>개</x:v>
      </x:c>
      <x:c r="H52" s="12" t="n">
        <x:v>450000</x:v>
      </x:c>
      <x:c r="I52" s="13" t="n">
        <x:f>IF(AND(ISNUMBER(F52),ISNUMBER(H52)),ROUND(F52*H52,0),"미입력")</x:f>
        <x:v>450000</x:v>
      </x:c>
      <x:c r="J52" s="2" t="str">
        <x:v>복합</x:v>
      </x:c>
      <x:c r="K52" s="2" t="str">
        <x:v>대상</x:v>
      </x:c>
      <x:c r="L52" s="2" t="str">
        <x:v>실측·사양 확정 전</x:v>
      </x:c>
    </x:row>
    <x:row r="53" ht="45" customHeight="1">
      <x:c r="A53" s="2" t="str">
        <x:v>07-05</x:v>
      </x:c>
      <x:c r="B53" s="2" t="n">
        <x:v>7</x:v>
      </x:c>
      <x:c r="C53" s="2" t="str">
        <x:v>자동문·유리·도어</x:v>
      </x:c>
      <x:c r="D53" s="9" t="str">
        <x:v>보조 출입문</x:v>
      </x:c>
      <x:c r="E53" s="9" t="str">
        <x:v>계획 개구 1,000×2,100mm / 문틀 포함</x:v>
      </x:c>
      <x:c r="F53" s="11" t="n">
        <x:v>1</x:v>
      </x:c>
      <x:c r="G53" s="2" t="str">
        <x:v>개</x:v>
      </x:c>
      <x:c r="H53" s="12" t="n">
        <x:v>650000</x:v>
      </x:c>
      <x:c r="I53" s="13" t="n">
        <x:f>IF(AND(ISNUMBER(F53),ISNUMBER(H53)),ROUND(F53*H53,0),"미입력")</x:f>
        <x:v>650000</x:v>
      </x:c>
      <x:c r="J53" s="2" t="str">
        <x:v>복합</x:v>
      </x:c>
      <x:c r="K53" s="2" t="str">
        <x:v>대상</x:v>
      </x:c>
      <x:c r="L53" s="2" t="str">
        <x:v>실측·사양 확정 전</x:v>
      </x:c>
    </x:row>
    <x:row r="54" ht="45" customHeight="1">
      <x:c r="A54" s="2" t="str">
        <x:v>08-01</x:v>
      </x:c>
      <x:c r="B54" s="2" t="n">
        <x:v>8</x:v>
      </x:c>
      <x:c r="C54" s="2" t="str">
        <x:v>바닥 마감</x:v>
      </x:c>
      <x:c r="D54" s="9" t="str">
        <x:v>데코타일 자재</x:v>
      </x:c>
      <x:c r="E54" s="9" t="str">
        <x:v>3T 차콜 / 시공 280㎡ + 재단 로스 15%</x:v>
      </x:c>
      <x:c r="F54" s="11" t="n">
        <x:v>322</x:v>
      </x:c>
      <x:c r="G54" s="2" t="str">
        <x:v>㎡</x:v>
      </x:c>
      <x:c r="H54" s="12" t="n">
        <x:v>12000</x:v>
      </x:c>
      <x:c r="I54" s="13" t="n">
        <x:f>IF(AND(ISNUMBER(F54),ISNUMBER(H54)),ROUND(F54*H54,0),"미입력")</x:f>
        <x:v>3864000</x:v>
      </x:c>
      <x:c r="J54" s="2" t="str">
        <x:v>자재</x:v>
      </x:c>
      <x:c r="K54" s="2" t="str">
        <x:v>대상</x:v>
      </x:c>
      <x:c r="L54" s="2" t="str">
        <x:v>실측·사양 확정 전</x:v>
      </x:c>
    </x:row>
    <x:row r="55" ht="45" customHeight="1">
      <x:c r="A55" s="2" t="str">
        <x:v>08-02</x:v>
      </x:c>
      <x:c r="B55" s="2" t="n">
        <x:v>8</x:v>
      </x:c>
      <x:c r="C55" s="2" t="str">
        <x:v>바닥 마감</x:v>
      </x:c>
      <x:c r="D55" s="9" t="str">
        <x:v>데코타일 시공</x:v>
      </x:c>
      <x:c r="E55" s="9" t="str">
        <x:v>280㎡ / 접착제·기본 바탕정리·설치</x:v>
      </x:c>
      <x:c r="F55" s="11" t="n">
        <x:v>280</x:v>
      </x:c>
      <x:c r="G55" s="2" t="str">
        <x:v>㎡</x:v>
      </x:c>
      <x:c r="H55" s="12" t="n">
        <x:v>10000</x:v>
      </x:c>
      <x:c r="I55" s="13" t="n">
        <x:f>IF(AND(ISNUMBER(F55),ISNUMBER(H55)),ROUND(F55*H55,0),"미입력")</x:f>
        <x:v>2800000</x:v>
      </x:c>
      <x:c r="J55" s="2" t="str">
        <x:v>노무</x:v>
      </x:c>
      <x:c r="K55" s="2" t="str">
        <x:v>대상</x:v>
      </x:c>
      <x:c r="L55" s="2" t="str">
        <x:v>실측·사양 확정 전</x:v>
      </x:c>
    </x:row>
    <x:row r="56" ht="45" customHeight="1">
      <x:c r="A56" s="2" t="str">
        <x:v>08-03</x:v>
      </x:c>
      <x:c r="B56" s="2" t="n">
        <x:v>8</x:v>
      </x:c>
      <x:c r="C56" s="2" t="str">
        <x:v>바닥 마감</x:v>
      </x:c>
      <x:c r="D56" s="9" t="str">
        <x:v>걸레받이 자재</x:v>
      </x:c>
      <x:c r="E56" s="9" t="str">
        <x:v>시공 68m + 절단 로스 10%</x:v>
      </x:c>
      <x:c r="F56" s="11" t="n">
        <x:v>74.8</x:v>
      </x:c>
      <x:c r="G56" s="2" t="str">
        <x:v>m</x:v>
      </x:c>
      <x:c r="H56" s="12" t="n">
        <x:v>8000</x:v>
      </x:c>
      <x:c r="I56" s="13" t="n">
        <x:f>IF(AND(ISNUMBER(F56),ISNUMBER(H56)),ROUND(F56*H56,0),"미입력")</x:f>
        <x:v>598400</x:v>
      </x:c>
      <x:c r="J56" s="2" t="str">
        <x:v>자재</x:v>
      </x:c>
      <x:c r="K56" s="2" t="str">
        <x:v>대상</x:v>
      </x:c>
      <x:c r="L56" s="2" t="str">
        <x:v>실측·사양 확정 전</x:v>
      </x:c>
    </x:row>
    <x:row r="57" ht="45" customHeight="1">
      <x:c r="A57" s="2" t="str">
        <x:v>08-04</x:v>
      </x:c>
      <x:c r="B57" s="2" t="n">
        <x:v>8</x:v>
      </x:c>
      <x:c r="C57" s="2" t="str">
        <x:v>바닥 마감</x:v>
      </x:c>
      <x:c r="D57" s="9" t="str">
        <x:v>걸레받이 설치</x:v>
      </x:c>
      <x:c r="E57" s="9" t="str">
        <x:v>시공 길이 68m 기준</x:v>
      </x:c>
      <x:c r="F57" s="11" t="n">
        <x:v>68</x:v>
      </x:c>
      <x:c r="G57" s="2" t="str">
        <x:v>m</x:v>
      </x:c>
      <x:c r="H57" s="12" t="n">
        <x:v>10000</x:v>
      </x:c>
      <x:c r="I57" s="13" t="n">
        <x:f>IF(AND(ISNUMBER(F57),ISNUMBER(H57)),ROUND(F57*H57,0),"미입력")</x:f>
        <x:v>680000</x:v>
      </x:c>
      <x:c r="J57" s="2" t="str">
        <x:v>복합</x:v>
      </x:c>
      <x:c r="K57" s="2" t="str">
        <x:v>대상</x:v>
      </x:c>
      <x:c r="L57" s="2" t="str">
        <x:v>실측·사양 확정 전</x:v>
      </x:c>
    </x:row>
    <x:row r="58" ht="45" customHeight="1">
      <x:c r="A58" s="2" t="str">
        <x:v>09-01</x:v>
      </x:c>
      <x:c r="B58" s="2" t="n">
        <x:v>9</x:v>
      </x:c>
      <x:c r="C58" s="2" t="str">
        <x:v>전기·실내 조명</x:v>
      </x:c>
      <x:c r="D58" s="9" t="str">
        <x:v>분전반·차단기 자재</x:v>
      </x:c>
      <x:c r="E58" s="9" t="str">
        <x:v>분전반 1면 / 주·분기차단기 구성은 부하 검토 후 확정</x:v>
      </x:c>
      <x:c r="F58" s="11" t="n">
        <x:v>1</x:v>
      </x:c>
      <x:c r="G58" s="2" t="str">
        <x:v>면</x:v>
      </x:c>
      <x:c r="H58" s="12" t="n">
        <x:v>900000</x:v>
      </x:c>
      <x:c r="I58" s="13" t="n">
        <x:f>IF(AND(ISNUMBER(F58),ISNUMBER(H58)),ROUND(F58*H58,0),"미입력")</x:f>
        <x:v>900000</x:v>
      </x:c>
      <x:c r="J58" s="2" t="str">
        <x:v>자재</x:v>
      </x:c>
      <x:c r="K58" s="2" t="str">
        <x:v>대상</x:v>
      </x:c>
      <x:c r="L58" s="2" t="str">
        <x:v>실측·사양 확정 전</x:v>
      </x:c>
    </x:row>
    <x:row r="59" ht="45" customHeight="1">
      <x:c r="A59" s="2" t="str">
        <x:v>09-02</x:v>
      </x:c>
      <x:c r="B59" s="2" t="n">
        <x:v>9</x:v>
      </x:c>
      <x:c r="C59" s="2" t="str">
        <x:v>전기·실내 조명</x:v>
      </x:c>
      <x:c r="D59" s="9" t="str">
        <x:v>분전반 설치·결선</x:v>
      </x:c>
      <x:c r="E59" s="9" t="str">
        <x:v>분전반 고정·인입 결선 / 분기 배선 인건비와 구분</x:v>
      </x:c>
      <x:c r="F59" s="11" t="n">
        <x:v>1</x:v>
      </x:c>
      <x:c r="G59" s="2" t="str">
        <x:v>식</x:v>
      </x:c>
      <x:c r="H59" s="12" t="n">
        <x:v>400000</x:v>
      </x:c>
      <x:c r="I59" s="13" t="n">
        <x:f>IF(AND(ISNUMBER(F59),ISNUMBER(H59)),ROUND(F59*H59,0),"미입력")</x:f>
        <x:v>400000</x:v>
      </x:c>
      <x:c r="J59" s="2" t="str">
        <x:v>복합</x:v>
      </x:c>
      <x:c r="K59" s="2" t="str">
        <x:v>대상</x:v>
      </x:c>
      <x:c r="L59" s="2" t="str">
        <x:v>실측·사양 확정 전</x:v>
      </x:c>
    </x:row>
    <x:row r="60" ht="45" customHeight="1">
      <x:c r="A60" s="2" t="str">
        <x:v>09-03</x:v>
      </x:c>
      <x:c r="B60" s="2" t="n">
        <x:v>9</x:v>
      </x:c>
      <x:c r="C60" s="2" t="str">
        <x:v>전기·실내 조명</x:v>
      </x:c>
      <x:c r="D60" s="9" t="str">
        <x:v>인입 케이블 자재</x:v>
      </x:c>
      <x:c r="E60" s="9" t="str">
        <x:v>현장 내 경로 20m + 10% / 규격 확정 전 예산</x:v>
      </x:c>
      <x:c r="F60" s="11" t="n">
        <x:v>22</x:v>
      </x:c>
      <x:c r="G60" s="2" t="str">
        <x:v>m</x:v>
      </x:c>
      <x:c r="H60" s="12" t="n">
        <x:v>25000</x:v>
      </x:c>
      <x:c r="I60" s="13" t="n">
        <x:f>IF(AND(ISNUMBER(F60),ISNUMBER(H60)),ROUND(F60*H60,0),"미입력")</x:f>
        <x:v>550000</x:v>
      </x:c>
      <x:c r="J60" s="2" t="str">
        <x:v>자재</x:v>
      </x:c>
      <x:c r="K60" s="2" t="str">
        <x:v>대상</x:v>
      </x:c>
      <x:c r="L60" s="2" t="str">
        <x:v>실측·사양 확정 전</x:v>
      </x:c>
    </x:row>
    <x:row r="61" ht="45" customHeight="1">
      <x:c r="A61" s="2" t="str">
        <x:v>09-04</x:v>
      </x:c>
      <x:c r="B61" s="2" t="n">
        <x:v>9</x:v>
      </x:c>
      <x:c r="C61" s="2" t="str">
        <x:v>전기·실내 조명</x:v>
      </x:c>
      <x:c r="D61" s="9" t="str">
        <x:v>인입 배관·부속 자재</x:v>
      </x:c>
      <x:c r="E61" s="9" t="str">
        <x:v>현장 내 경로 20m + 10% / 접지선 부속 포함 예산</x:v>
      </x:c>
      <x:c r="F61" s="11" t="n">
        <x:v>22</x:v>
      </x:c>
      <x:c r="G61" s="2" t="str">
        <x:v>m</x:v>
      </x:c>
      <x:c r="H61" s="12" t="n">
        <x:v>15000</x:v>
      </x:c>
      <x:c r="I61" s="13" t="n">
        <x:f>IF(AND(ISNUMBER(F61),ISNUMBER(H61)),ROUND(F61*H61,0),"미입력")</x:f>
        <x:v>330000</x:v>
      </x:c>
      <x:c r="J61" s="2" t="str">
        <x:v>자재</x:v>
      </x:c>
      <x:c r="K61" s="2" t="str">
        <x:v>대상</x:v>
      </x:c>
      <x:c r="L61" s="2" t="str">
        <x:v>실측·사양 확정 전</x:v>
      </x:c>
    </x:row>
    <x:row r="62" ht="45" customHeight="1">
      <x:c r="A62" s="2" t="str">
        <x:v>09-05</x:v>
      </x:c>
      <x:c r="B62" s="2" t="n">
        <x:v>9</x:v>
      </x:c>
      <x:c r="C62" s="2" t="str">
        <x:v>전기·실내 조명</x:v>
      </x:c>
      <x:c r="D62" s="9" t="str">
        <x:v>인입 선로 시공</x:v>
      </x:c>
      <x:c r="E62" s="9" t="str">
        <x:v>배관·포설·기존 접지 연결 / 순시공 길이 20m</x:v>
      </x:c>
      <x:c r="F62" s="11" t="n">
        <x:v>20</x:v>
      </x:c>
      <x:c r="G62" s="2" t="str">
        <x:v>m</x:v>
      </x:c>
      <x:c r="H62" s="12" t="n">
        <x:v>15000</x:v>
      </x:c>
      <x:c r="I62" s="13" t="n">
        <x:f>IF(AND(ISNUMBER(F62),ISNUMBER(H62)),ROUND(F62*H62,0),"미입력")</x:f>
        <x:v>300000</x:v>
      </x:c>
      <x:c r="J62" s="2" t="str">
        <x:v>노무</x:v>
      </x:c>
      <x:c r="K62" s="2" t="str">
        <x:v>대상</x:v>
      </x:c>
      <x:c r="L62" s="2" t="str">
        <x:v>실측·사양 확정 전</x:v>
      </x:c>
    </x:row>
    <x:row r="63" ht="45" customHeight="1">
      <x:c r="A63" s="2" t="str">
        <x:v>09-06</x:v>
      </x:c>
      <x:c r="B63" s="2" t="n">
        <x:v>9</x:v>
      </x:c>
      <x:c r="C63" s="2" t="str">
        <x:v>전기·실내 조명</x:v>
      </x:c>
      <x:c r="D63" s="9" t="str">
        <x:v>분기 전선 자재</x:v>
      </x:c>
      <x:c r="E63" s="9" t="str">
        <x:v>총 도체 길이 1,500m + 10% / 바닥 전원선 포함</x:v>
      </x:c>
      <x:c r="F63" s="11" t="n">
        <x:v>1650</x:v>
      </x:c>
      <x:c r="G63" s="2" t="str">
        <x:v>m</x:v>
      </x:c>
      <x:c r="H63" s="12" t="n">
        <x:v>900</x:v>
      </x:c>
      <x:c r="I63" s="13" t="n">
        <x:f>IF(AND(ISNUMBER(F63),ISNUMBER(H63)),ROUND(F63*H63,0),"미입력")</x:f>
        <x:v>1485000</x:v>
      </x:c>
      <x:c r="J63" s="2" t="str">
        <x:v>자재</x:v>
      </x:c>
      <x:c r="K63" s="2" t="str">
        <x:v>대상</x:v>
      </x:c>
      <x:c r="L63" s="2" t="str">
        <x:v>실측·사양 확정 전</x:v>
      </x:c>
    </x:row>
    <x:row r="64" ht="45" customHeight="1">
      <x:c r="A64" s="2" t="str">
        <x:v>09-07</x:v>
      </x:c>
      <x:c r="B64" s="2" t="n">
        <x:v>9</x:v>
      </x:c>
      <x:c r="C64" s="2" t="str">
        <x:v>전기·실내 조명</x:v>
      </x:c>
      <x:c r="D64" s="9" t="str">
        <x:v>벽·천장 배관 자재</x:v>
      </x:c>
      <x:c r="E64" s="9" t="str">
        <x:v>시공 300m + 10% / 전원·통신 경로 분리</x:v>
      </x:c>
      <x:c r="F64" s="11" t="n">
        <x:v>330</x:v>
      </x:c>
      <x:c r="G64" s="2" t="str">
        <x:v>m</x:v>
      </x:c>
      <x:c r="H64" s="12" t="n">
        <x:v>2500</x:v>
      </x:c>
      <x:c r="I64" s="13" t="n">
        <x:f>IF(AND(ISNUMBER(F64),ISNUMBER(H64)),ROUND(F64*H64,0),"미입력")</x:f>
        <x:v>825000</x:v>
      </x:c>
      <x:c r="J64" s="2" t="str">
        <x:v>자재</x:v>
      </x:c>
      <x:c r="K64" s="2" t="str">
        <x:v>대상</x:v>
      </x:c>
      <x:c r="L64" s="2" t="str">
        <x:v>실측·사양 확정 전</x:v>
      </x:c>
    </x:row>
    <x:row r="65" ht="45" customHeight="1">
      <x:c r="A65" s="2" t="str">
        <x:v>09-08</x:v>
      </x:c>
      <x:c r="B65" s="2" t="n">
        <x:v>9</x:v>
      </x:c>
      <x:c r="C65" s="2" t="str">
        <x:v>전기·실내 조명</x:v>
      </x:c>
      <x:c r="D65" s="9" t="str">
        <x:v>벽 콘센트 자재</x:v>
      </x:c>
      <x:c r="E65" s="9" t="str">
        <x:v>일반 벽 콘센트 24개 가정 / 바닥박스 제외</x:v>
      </x:c>
      <x:c r="F65" s="11" t="n">
        <x:v>24</x:v>
      </x:c>
      <x:c r="G65" s="2" t="str">
        <x:v>개</x:v>
      </x:c>
      <x:c r="H65" s="12" t="n">
        <x:v>15000</x:v>
      </x:c>
      <x:c r="I65" s="13" t="n">
        <x:f>IF(AND(ISNUMBER(F65),ISNUMBER(H65)),ROUND(F65*H65,0),"미입력")</x:f>
        <x:v>360000</x:v>
      </x:c>
      <x:c r="J65" s="2" t="str">
        <x:v>자재</x:v>
      </x:c>
      <x:c r="K65" s="2" t="str">
        <x:v>대상</x:v>
      </x:c>
      <x:c r="L65" s="2" t="str">
        <x:v>실측·사양 확정 전</x:v>
      </x:c>
    </x:row>
    <x:row r="66" ht="45" customHeight="1">
      <x:c r="A66" s="2" t="str">
        <x:v>09-09</x:v>
      </x:c>
      <x:c r="B66" s="2" t="n">
        <x:v>9</x:v>
      </x:c>
      <x:c r="C66" s="2" t="str">
        <x:v>전기·실내 조명</x:v>
      </x:c>
      <x:c r="D66" s="9" t="str">
        <x:v>스위치 자재</x:v>
      </x:c>
      <x:c r="E66" s="9" t="str">
        <x:v>조명 제어 스위치 8개 가정</x:v>
      </x:c>
      <x:c r="F66" s="11" t="n">
        <x:v>8</x:v>
      </x:c>
      <x:c r="G66" s="2" t="str">
        <x:v>개</x:v>
      </x:c>
      <x:c r="H66" s="12" t="n">
        <x:v>18000</x:v>
      </x:c>
      <x:c r="I66" s="13" t="n">
        <x:f>IF(AND(ISNUMBER(F66),ISNUMBER(H66)),ROUND(F66*H66,0),"미입력")</x:f>
        <x:v>144000</x:v>
      </x:c>
      <x:c r="J66" s="2" t="str">
        <x:v>자재</x:v>
      </x:c>
      <x:c r="K66" s="2" t="str">
        <x:v>대상</x:v>
      </x:c>
      <x:c r="L66" s="2" t="str">
        <x:v>실측·사양 확정 전</x:v>
      </x:c>
    </x:row>
    <x:row r="67" ht="45" customHeight="1">
      <x:c r="A67" s="2" t="str">
        <x:v>09-10</x:v>
      </x:c>
      <x:c r="B67" s="2" t="n">
        <x:v>9</x:v>
      </x:c>
      <x:c r="C67" s="2" t="str">
        <x:v>전기·실내 조명</x:v>
      </x:c>
      <x:c r="D67" s="9" t="str">
        <x:v>실내 LED 기구 자재</x:v>
      </x:c>
      <x:c r="E67" s="9" t="str">
        <x:v>일반·라인형 혼합 18개 가정 / 기종 확정 전</x:v>
      </x:c>
      <x:c r="F67" s="11" t="n">
        <x:v>18</x:v>
      </x:c>
      <x:c r="G67" s="2" t="str">
        <x:v>개</x:v>
      </x:c>
      <x:c r="H67" s="12" t="n">
        <x:v>65000</x:v>
      </x:c>
      <x:c r="I67" s="13" t="n">
        <x:f>IF(AND(ISNUMBER(F67),ISNUMBER(H67)),ROUND(F67*H67,0),"미입력")</x:f>
        <x:v>1170000</x:v>
      </x:c>
      <x:c r="J67" s="2" t="str">
        <x:v>자재</x:v>
      </x:c>
      <x:c r="K67" s="2" t="str">
        <x:v>대상</x:v>
      </x:c>
      <x:c r="L67" s="2" t="str">
        <x:v>실측·사양 확정 전</x:v>
      </x:c>
    </x:row>
    <x:row r="68" ht="45" customHeight="1">
      <x:c r="A68" s="2" t="str">
        <x:v>09-11</x:v>
      </x:c>
      <x:c r="B68" s="2" t="n">
        <x:v>9</x:v>
      </x:c>
      <x:c r="C68" s="2" t="str">
        <x:v>전기·실내 조명</x:v>
      </x:c>
      <x:c r="D68" s="9" t="str">
        <x:v>트랙 조명 기구 자재</x:v>
      </x:c>
      <x:c r="E68" s="9" t="str">
        <x:v>스폿형 18개 가정 / 전면 조명 제외</x:v>
      </x:c>
      <x:c r="F68" s="11" t="n">
        <x:v>18</x:v>
      </x:c>
      <x:c r="G68" s="2" t="str">
        <x:v>개</x:v>
      </x:c>
      <x:c r="H68" s="12" t="n">
        <x:v>35000</x:v>
      </x:c>
      <x:c r="I68" s="13" t="n">
        <x:f>IF(AND(ISNUMBER(F68),ISNUMBER(H68)),ROUND(F68*H68,0),"미입력")</x:f>
        <x:v>630000</x:v>
      </x:c>
      <x:c r="J68" s="2" t="str">
        <x:v>자재</x:v>
      </x:c>
      <x:c r="K68" s="2" t="str">
        <x:v>대상</x:v>
      </x:c>
      <x:c r="L68" s="2" t="str">
        <x:v>실측·사양 확정 전</x:v>
      </x:c>
    </x:row>
    <x:row r="69" ht="45" customHeight="1">
      <x:c r="A69" s="2" t="str">
        <x:v>09-12</x:v>
      </x:c>
      <x:c r="B69" s="2" t="n">
        <x:v>9</x:v>
      </x:c>
      <x:c r="C69" s="2" t="str">
        <x:v>전기·실내 조명</x:v>
      </x:c>
      <x:c r="D69" s="9" t="str">
        <x:v>조명 레일·부속 자재</x:v>
      </x:c>
      <x:c r="E69" s="9" t="str">
        <x:v>시공 24m + 10% / 전원 부속 포함</x:v>
      </x:c>
      <x:c r="F69" s="11" t="n">
        <x:v>26.4</x:v>
      </x:c>
      <x:c r="G69" s="2" t="str">
        <x:v>m</x:v>
      </x:c>
      <x:c r="H69" s="12" t="n">
        <x:v>15000</x:v>
      </x:c>
      <x:c r="I69" s="13" t="n">
        <x:f>IF(AND(ISNUMBER(F69),ISNUMBER(H69)),ROUND(F69*H69,0),"미입력")</x:f>
        <x:v>396000</x:v>
      </x:c>
      <x:c r="J69" s="2" t="str">
        <x:v>자재</x:v>
      </x:c>
      <x:c r="K69" s="2" t="str">
        <x:v>대상</x:v>
      </x:c>
      <x:c r="L69" s="2" t="str">
        <x:v>실측·사양 확정 전</x:v>
      </x:c>
    </x:row>
    <x:row r="70" ht="45" customHeight="1">
      <x:c r="A70" s="2" t="str">
        <x:v>09-13</x:v>
      </x:c>
      <x:c r="B70" s="2" t="n">
        <x:v>9</x:v>
      </x:c>
      <x:c r="C70" s="2" t="str">
        <x:v>전기·실내 조명</x:v>
      </x:c>
      <x:c r="D70" s="9" t="str">
        <x:v>실내 전기·조명 시공</x:v>
      </x:c>
      <x:c r="E70" s="9" t="str">
        <x:v>배관·분기선·기구 설치 2명 × 7일 / 바닥 관로 제외</x:v>
      </x:c>
      <x:c r="F70" s="11" t="n">
        <x:v>14</x:v>
      </x:c>
      <x:c r="G70" s="2" t="str">
        <x:v>인일</x:v>
      </x:c>
      <x:c r="H70" s="12" t="n">
        <x:v>300000</x:v>
      </x:c>
      <x:c r="I70" s="13" t="n">
        <x:f>IF(AND(ISNUMBER(F70),ISNUMBER(H70)),ROUND(F70*H70,0),"미입력")</x:f>
        <x:v>4200000</x:v>
      </x:c>
      <x:c r="J70" s="2" t="str">
        <x:v>노무</x:v>
      </x:c>
      <x:c r="K70" s="2" t="str">
        <x:v>대상</x:v>
      </x:c>
      <x:c r="L70" s="2" t="str">
        <x:v>실측·사양 확정 전</x:v>
      </x:c>
    </x:row>
    <x:row r="71" ht="45" customHeight="1">
      <x:c r="A71" s="2" t="str">
        <x:v>09-14</x:v>
      </x:c>
      <x:c r="B71" s="2" t="n">
        <x:v>9</x:v>
      </x:c>
      <x:c r="C71" s="2" t="str">
        <x:v>전기·실내 조명</x:v>
      </x:c>
      <x:c r="D71" s="9" t="str">
        <x:v>전원·접지·절연 시험</x:v>
      </x:c>
      <x:c r="E71" s="9" t="str">
        <x:v>회로표·접지 연속성·절연·차단기 동작 확인</x:v>
      </x:c>
      <x:c r="F71" s="11" t="n">
        <x:v>1</x:v>
      </x:c>
      <x:c r="G71" s="2" t="str">
        <x:v>식</x:v>
      </x:c>
      <x:c r="H71" s="12" t="n">
        <x:v>300000</x:v>
      </x:c>
      <x:c r="I71" s="13" t="n">
        <x:f>IF(AND(ISNUMBER(F71),ISNUMBER(H71)),ROUND(F71*H71,0),"미입력")</x:f>
        <x:v>300000</x:v>
      </x:c>
      <x:c r="J71" s="2" t="str">
        <x:v>복합</x:v>
      </x:c>
      <x:c r="K71" s="2" t="str">
        <x:v>대상</x:v>
      </x:c>
      <x:c r="L71" s="2" t="str">
        <x:v>실측·사양 확정 전</x:v>
      </x:c>
    </x:row>
    <x:row r="72" ht="45" customHeight="1">
      <x:c r="A72" s="2" t="str">
        <x:v>10-01</x:v>
      </x:c>
      <x:c r="B72" s="2" t="n">
        <x:v>10</x:v>
      </x:c>
      <x:c r="C72" s="2" t="str">
        <x:v>바닥 매립·통신</x:v>
      </x:c>
      <x:c r="D72" s="9" t="str">
        <x:v>매립 바닥박스 자재</x:v>
      </x:c>
      <x:c r="E72" s="9" t="str">
        <x:v>8개 가정 / 전원부·격벽·뚜껑 포함, LAN 모듈 별도</x:v>
      </x:c>
      <x:c r="F72" s="11" t="n">
        <x:v>8</x:v>
      </x:c>
      <x:c r="G72" s="2" t="str">
        <x:v>개</x:v>
      </x:c>
      <x:c r="H72" s="12" t="n">
        <x:v>120000</x:v>
      </x:c>
      <x:c r="I72" s="13" t="n">
        <x:f>IF(AND(ISNUMBER(F72),ISNUMBER(H72)),ROUND(F72*H72,0),"미입력")</x:f>
        <x:v>960000</x:v>
      </x:c>
      <x:c r="J72" s="2" t="str">
        <x:v>자재</x:v>
      </x:c>
      <x:c r="K72" s="2" t="str">
        <x:v>대상</x:v>
      </x:c>
      <x:c r="L72" s="2" t="str">
        <x:v>실측·사양 확정 전</x:v>
      </x:c>
    </x:row>
    <x:row r="73" ht="45" customHeight="1">
      <x:c r="A73" s="2" t="str">
        <x:v>10-02</x:v>
      </x:c>
      <x:c r="B73" s="2" t="n">
        <x:v>10</x:v>
      </x:c>
      <x:c r="C73" s="2" t="str">
        <x:v>바닥 매립·통신</x:v>
      </x:c>
      <x:c r="D73" s="9" t="str">
        <x:v>바닥 전원 배관 자재</x:v>
      </x:c>
      <x:c r="E73" s="9" t="str">
        <x:v>시공 80m + 10% / 고정 부속 포함</x:v>
      </x:c>
      <x:c r="F73" s="11" t="n">
        <x:v>88</x:v>
      </x:c>
      <x:c r="G73" s="2" t="str">
        <x:v>m</x:v>
      </x:c>
      <x:c r="H73" s="12" t="n">
        <x:v>3000</x:v>
      </x:c>
      <x:c r="I73" s="13" t="n">
        <x:f>IF(AND(ISNUMBER(F73),ISNUMBER(H73)),ROUND(F73*H73,0),"미입력")</x:f>
        <x:v>264000</x:v>
      </x:c>
      <x:c r="J73" s="2" t="str">
        <x:v>자재</x:v>
      </x:c>
      <x:c r="K73" s="2" t="str">
        <x:v>대상</x:v>
      </x:c>
      <x:c r="L73" s="2" t="str">
        <x:v>실측·사양 확정 전</x:v>
      </x:c>
    </x:row>
    <x:row r="74" ht="45" customHeight="1">
      <x:c r="A74" s="2" t="str">
        <x:v>10-03</x:v>
      </x:c>
      <x:c r="B74" s="2" t="n">
        <x:v>10</x:v>
      </x:c>
      <x:c r="C74" s="2" t="str">
        <x:v>바닥 매립·통신</x:v>
      </x:c>
      <x:c r="D74" s="9" t="str">
        <x:v>바닥 통신 배관 자재</x:v>
      </x:c>
      <x:c r="E74" s="9" t="str">
        <x:v>시공 80m + 10% / 전원 배관과 분리</x:v>
      </x:c>
      <x:c r="F74" s="11" t="n">
        <x:v>88</x:v>
      </x:c>
      <x:c r="G74" s="2" t="str">
        <x:v>m</x:v>
      </x:c>
      <x:c r="H74" s="12" t="n">
        <x:v>3000</x:v>
      </x:c>
      <x:c r="I74" s="13" t="n">
        <x:f>IF(AND(ISNUMBER(F74),ISNUMBER(H74)),ROUND(F74*H74,0),"미입력")</x:f>
        <x:v>264000</x:v>
      </x:c>
      <x:c r="J74" s="2" t="str">
        <x:v>자재</x:v>
      </x:c>
      <x:c r="K74" s="2" t="str">
        <x:v>대상</x:v>
      </x:c>
      <x:c r="L74" s="2" t="str">
        <x:v>실측·사양 확정 전</x:v>
      </x:c>
    </x:row>
    <x:row r="75" ht="45" customHeight="1">
      <x:c r="A75" s="2" t="str">
        <x:v>10-04</x:v>
      </x:c>
      <x:c r="B75" s="2" t="n">
        <x:v>10</x:v>
      </x:c>
      <x:c r="C75" s="2" t="str">
        <x:v>바닥 매립·통신</x:v>
      </x:c>
      <x:c r="D75" s="9" t="str">
        <x:v>바닥 분리배관 시공</x:v>
      </x:c>
      <x:c r="E75" s="9" t="str">
        <x:v>전원 80m + 통신 80m / 순시공 길이</x:v>
      </x:c>
      <x:c r="F75" s="11" t="n">
        <x:v>160</x:v>
      </x:c>
      <x:c r="G75" s="2" t="str">
        <x:v>m</x:v>
      </x:c>
      <x:c r="H75" s="12" t="n">
        <x:v>5000</x:v>
      </x:c>
      <x:c r="I75" s="13" t="n">
        <x:f>IF(AND(ISNUMBER(F75),ISNUMBER(H75)),ROUND(F75*H75,0),"미입력")</x:f>
        <x:v>800000</x:v>
      </x:c>
      <x:c r="J75" s="2" t="str">
        <x:v>노무</x:v>
      </x:c>
      <x:c r="K75" s="2" t="str">
        <x:v>대상</x:v>
      </x:c>
      <x:c r="L75" s="2" t="str">
        <x:v>실측·사양 확정 전</x:v>
      </x:c>
    </x:row>
    <x:row r="76" ht="45" customHeight="1">
      <x:c r="A76" s="2" t="str">
        <x:v>10-05</x:v>
      </x:c>
      <x:c r="B76" s="2" t="n">
        <x:v>10</x:v>
      </x:c>
      <x:c r="C76" s="2" t="str">
        <x:v>바닥 매립·통신</x:v>
      </x:c>
      <x:c r="D76" s="9" t="str">
        <x:v>바닥박스 설치·전원 결선</x:v>
      </x:c>
      <x:c r="E76" s="9" t="str">
        <x:v>높이 조정·고정·전원 결선·마감 커버</x:v>
      </x:c>
      <x:c r="F76" s="11" t="n">
        <x:v>8</x:v>
      </x:c>
      <x:c r="G76" s="2" t="str">
        <x:v>개소</x:v>
      </x:c>
      <x:c r="H76" s="12" t="n">
        <x:v>60000</x:v>
      </x:c>
      <x:c r="I76" s="13" t="n">
        <x:f>IF(AND(ISNUMBER(F76),ISNUMBER(H76)),ROUND(F76*H76,0),"미입력")</x:f>
        <x:v>480000</x:v>
      </x:c>
      <x:c r="J76" s="2" t="str">
        <x:v>복합</x:v>
      </x:c>
      <x:c r="K76" s="2" t="str">
        <x:v>대상</x:v>
      </x:c>
      <x:c r="L76" s="2" t="str">
        <x:v>실측·사양 확정 전</x:v>
      </x:c>
    </x:row>
    <x:row r="77" ht="45" customHeight="1">
      <x:c r="A77" s="2" t="str">
        <x:v>10-06</x:v>
      </x:c>
      <x:c r="B77" s="2" t="n">
        <x:v>10</x:v>
      </x:c>
      <x:c r="C77" s="2" t="str">
        <x:v>바닥 매립·통신</x:v>
      </x:c>
      <x:c r="D77" s="9" t="str">
        <x:v>CAT6 통신선 자재</x:v>
      </x:c>
      <x:c r="E77" s="9" t="str">
        <x:v>16포트 × 평균 30m + 10% / 총 발주 528m</x:v>
      </x:c>
      <x:c r="F77" s="11" t="n">
        <x:v>528</x:v>
      </x:c>
      <x:c r="G77" s="2" t="str">
        <x:v>m</x:v>
      </x:c>
      <x:c r="H77" s="12" t="n">
        <x:v>900</x:v>
      </x:c>
      <x:c r="I77" s="13" t="n">
        <x:f>IF(AND(ISNUMBER(F77),ISNUMBER(H77)),ROUND(F77*H77,0),"미입력")</x:f>
        <x:v>475200</x:v>
      </x:c>
      <x:c r="J77" s="2" t="str">
        <x:v>자재</x:v>
      </x:c>
      <x:c r="K77" s="2" t="str">
        <x:v>대상</x:v>
      </x:c>
      <x:c r="L77" s="2" t="str">
        <x:v>실측·사양 확정 전</x:v>
      </x:c>
    </x:row>
    <x:row r="78" ht="45" customHeight="1">
      <x:c r="A78" s="2" t="str">
        <x:v>10-07</x:v>
      </x:c>
      <x:c r="B78" s="2" t="n">
        <x:v>10</x:v>
      </x:c>
      <x:c r="C78" s="2" t="str">
        <x:v>바닥 매립·통신</x:v>
      </x:c>
      <x:c r="D78" s="9" t="str">
        <x:v>LAN 단말 모듈 자재</x:v>
      </x:c>
      <x:c r="E78" s="9" t="str">
        <x:v>바닥박스 8개 × 2포트 / 벽 단말 추가는 미반영</x:v>
      </x:c>
      <x:c r="F78" s="11" t="n">
        <x:v>16</x:v>
      </x:c>
      <x:c r="G78" s="2" t="str">
        <x:v>포트</x:v>
      </x:c>
      <x:c r="H78" s="12" t="n">
        <x:v>10000</x:v>
      </x:c>
      <x:c r="I78" s="13" t="n">
        <x:f>IF(AND(ISNUMBER(F78),ISNUMBER(H78)),ROUND(F78*H78,0),"미입력")</x:f>
        <x:v>160000</x:v>
      </x:c>
      <x:c r="J78" s="2" t="str">
        <x:v>자재</x:v>
      </x:c>
      <x:c r="K78" s="2" t="str">
        <x:v>대상</x:v>
      </x:c>
      <x:c r="L78" s="2" t="str">
        <x:v>실측·사양 확정 전</x:v>
      </x:c>
    </x:row>
    <x:row r="79" ht="45" customHeight="1">
      <x:c r="A79" s="2" t="str">
        <x:v>10-08</x:v>
      </x:c>
      <x:c r="B79" s="2" t="n">
        <x:v>10</x:v>
      </x:c>
      <x:c r="C79" s="2" t="str">
        <x:v>바닥 매립·통신</x:v>
      </x:c>
      <x:c r="D79" s="9" t="str">
        <x:v>통신 정리함·패치패널</x:v>
      </x:c>
      <x:c r="E79" s="9" t="str">
        <x:v>소형 정리함·패치패널·연결 부속 / 능동장비 별도</x:v>
      </x:c>
      <x:c r="F79" s="11" t="n">
        <x:v>1</x:v>
      </x:c>
      <x:c r="G79" s="2" t="str">
        <x:v>식</x:v>
      </x:c>
      <x:c r="H79" s="12" t="n">
        <x:v>300000</x:v>
      </x:c>
      <x:c r="I79" s="13" t="n">
        <x:f>IF(AND(ISNUMBER(F79),ISNUMBER(H79)),ROUND(F79*H79,0),"미입력")</x:f>
        <x:v>300000</x:v>
      </x:c>
      <x:c r="J79" s="2" t="str">
        <x:v>복합</x:v>
      </x:c>
      <x:c r="K79" s="2" t="str">
        <x:v>대상</x:v>
      </x:c>
      <x:c r="L79" s="2" t="str">
        <x:v>실측·사양 확정 전</x:v>
      </x:c>
    </x:row>
    <x:row r="80" ht="45" customHeight="1">
      <x:c r="A80" s="2" t="str">
        <x:v>10-09</x:v>
      </x:c>
      <x:c r="B80" s="2" t="n">
        <x:v>10</x:v>
      </x:c>
      <x:c r="C80" s="2" t="str">
        <x:v>바닥 매립·통신</x:v>
      </x:c>
      <x:c r="D80" s="9" t="str">
        <x:v>통신선 포설·결선·시험</x:v>
      </x:c>
      <x:c r="E80" s="9" t="str">
        <x:v>16포트 / 표찰·연결 시험·단말 정리</x:v>
      </x:c>
      <x:c r="F80" s="11" t="n">
        <x:v>16</x:v>
      </x:c>
      <x:c r="G80" s="2" t="str">
        <x:v>포트</x:v>
      </x:c>
      <x:c r="H80" s="12" t="n">
        <x:v>45000</x:v>
      </x:c>
      <x:c r="I80" s="13" t="n">
        <x:f>IF(AND(ISNUMBER(F80),ISNUMBER(H80)),ROUND(F80*H80,0),"미입력")</x:f>
        <x:v>720000</x:v>
      </x:c>
      <x:c r="J80" s="2" t="str">
        <x:v>복합</x:v>
      </x:c>
      <x:c r="K80" s="2" t="str">
        <x:v>대상</x:v>
      </x:c>
      <x:c r="L80" s="2" t="str">
        <x:v>실측·사양 확정 전</x:v>
      </x:c>
    </x:row>
    <x:row r="81" ht="45" customHeight="1">
      <x:c r="A81" s="2" t="str">
        <x:v>10-10</x:v>
      </x:c>
      <x:c r="B81" s="2" t="n">
        <x:v>10</x:v>
      </x:c>
      <x:c r="C81" s="2" t="str">
        <x:v>바닥 매립·통신</x:v>
      </x:c>
      <x:c r="D81" s="9" t="str">
        <x:v>타설 전 매립부 검수·보양</x:v>
      </x:c>
      <x:c r="E81" s="9" t="str">
        <x:v>무통전 선포설 확인·사진·말단 및 박스 보호</x:v>
      </x:c>
      <x:c r="F81" s="11" t="n">
        <x:v>1</x:v>
      </x:c>
      <x:c r="G81" s="2" t="str">
        <x:v>식</x:v>
      </x:c>
      <x:c r="H81" s="12" t="n">
        <x:v>300000</x:v>
      </x:c>
      <x:c r="I81" s="13" t="n">
        <x:f>IF(AND(ISNUMBER(F81),ISNUMBER(H81)),ROUND(F81*H81,0),"미입력")</x:f>
        <x:v>300000</x:v>
      </x:c>
      <x:c r="J81" s="2" t="str">
        <x:v>복합</x:v>
      </x:c>
      <x:c r="K81" s="2" t="str">
        <x:v>대상</x:v>
      </x:c>
      <x:c r="L81" s="2" t="str">
        <x:v>실측·사양 확정 전</x:v>
      </x:c>
    </x:row>
    <x:row r="82" ht="45" customHeight="1">
      <x:c r="A82" s="2" t="str">
        <x:v>11-01</x:v>
      </x:c>
      <x:c r="B82" s="2" t="n">
        <x:v>11</x:v>
      </x:c>
      <x:c r="C82" s="2" t="str">
        <x:v>환기 설비</x:v>
      </x:c>
      <x:c r="D82" s="9" t="str">
        <x:v>환기 설비</x:v>
      </x:c>
      <x:c r="E82" s="9" t="str">
        <x:v>외기 도입·배기 일괄 예산 / 풍량·경로 미정</x:v>
      </x:c>
      <x:c r="F82" s="11" t="n">
        <x:v>1</x:v>
      </x:c>
      <x:c r="G82" s="2" t="str">
        <x:v>식</x:v>
      </x:c>
      <x:c r="H82" s="12" t="n">
        <x:v>1800000</x:v>
      </x:c>
      <x:c r="I82" s="13" t="n">
        <x:f>IF(AND(ISNUMBER(F82),ISNUMBER(H82)),ROUND(F82*H82,0),"미입력")</x:f>
        <x:v>1800000</x:v>
      </x:c>
      <x:c r="J82" s="2" t="str">
        <x:v>복합</x:v>
      </x:c>
      <x:c r="K82" s="2" t="str">
        <x:v>대상</x:v>
      </x:c>
      <x:c r="L82" s="2" t="str">
        <x:v>실측·사양 확정 전</x:v>
      </x:c>
    </x:row>
    <x:row r="83" ht="45" customHeight="1">
      <x:c r="A83" s="2" t="str">
        <x:v>12-01</x:v>
      </x:c>
      <x:c r="B83" s="2" t="n">
        <x:v>12</x:v>
      </x:c>
      <x:c r="C83" s="2" t="str">
        <x:v>급수·배수</x:v>
      </x:c>
      <x:c r="D83" s="9" t="str">
        <x:v>급수·배수 연결</x:v>
      </x:c>
      <x:c r="E83" s="9" t="str">
        <x:v>기존 연결점까지 각 10m 이내 가정</x:v>
      </x:c>
      <x:c r="F83" s="11" t="n">
        <x:v>1</x:v>
      </x:c>
      <x:c r="G83" s="2" t="str">
        <x:v>식</x:v>
      </x:c>
      <x:c r="H83" s="12" t="n">
        <x:v>1200000</x:v>
      </x:c>
      <x:c r="I83" s="13" t="n">
        <x:f>IF(AND(ISNUMBER(F83),ISNUMBER(H83)),ROUND(F83*H83,0),"미입력")</x:f>
        <x:v>1200000</x:v>
      </x:c>
      <x:c r="J83" s="2" t="str">
        <x:v>복합</x:v>
      </x:c>
      <x:c r="K83" s="2" t="str">
        <x:v>대상</x:v>
      </x:c>
      <x:c r="L83" s="2" t="str">
        <x:v>실측·사양 확정 전</x:v>
      </x:c>
    </x:row>
    <x:row r="84" ht="45" customHeight="1">
      <x:c r="A84" s="2" t="str">
        <x:v>13-01</x:v>
      </x:c>
      <x:c r="B84" s="2" t="n">
        <x:v>13</x:v>
      </x:c>
      <x:c r="C84" s="2" t="str">
        <x:v>사인·준공 정리</x:v>
      </x:c>
      <x:c r="D84" s="9" t="str">
        <x:v>실내 사인</x:v>
      </x:c>
      <x:c r="E84" s="9" t="str">
        <x:v>출입부 비조명 로고·실명 사인 / 별도 사인조명 미포함</x:v>
      </x:c>
      <x:c r="F84" s="11" t="n">
        <x:v>1</x:v>
      </x:c>
      <x:c r="G84" s="2" t="str">
        <x:v>식</x:v>
      </x:c>
      <x:c r="H84" s="12" t="n">
        <x:v>500000</x:v>
      </x:c>
      <x:c r="I84" s="13" t="n">
        <x:f>IF(AND(ISNUMBER(F84),ISNUMBER(H84)),ROUND(F84*H84,0),"미입력")</x:f>
        <x:v>500000</x:v>
      </x:c>
      <x:c r="J84" s="2" t="str">
        <x:v>복합</x:v>
      </x:c>
      <x:c r="K84" s="2" t="str">
        <x:v>대상</x:v>
      </x:c>
      <x:c r="L84" s="2" t="str">
        <x:v>실측·사양 확정 전</x:v>
      </x:c>
    </x:row>
    <x:row r="85" ht="45" customHeight="1">
      <x:c r="A85" s="2" t="str">
        <x:v>13-02</x:v>
      </x:c>
      <x:c r="B85" s="2" t="n">
        <x:v>13</x:v>
      </x:c>
      <x:c r="C85" s="2" t="str">
        <x:v>사인·준공 정리</x:v>
      </x:c>
      <x:c r="D85" s="9" t="str">
        <x:v>폐기물 반출</x:v>
      </x:c>
      <x:c r="E85" s="9" t="str">
        <x:v>공사 중 발생 폐기물 기본 처리</x:v>
      </x:c>
      <x:c r="F85" s="11" t="n">
        <x:v>1</x:v>
      </x:c>
      <x:c r="G85" s="2" t="str">
        <x:v>식</x:v>
      </x:c>
      <x:c r="H85" s="12" t="n">
        <x:v>1000000</x:v>
      </x:c>
      <x:c r="I85" s="13" t="n">
        <x:f>IF(AND(ISNUMBER(F85),ISNUMBER(H85)),ROUND(F85*H85,0),"미입력")</x:f>
        <x:v>1000000</x:v>
      </x:c>
      <x:c r="J85" s="2" t="str">
        <x:v>운반·처리</x:v>
      </x:c>
      <x:c r="K85" s="2" t="str">
        <x:v>대상</x:v>
      </x:c>
      <x:c r="L85" s="2" t="str">
        <x:v>실측·사양 확정 전</x:v>
      </x:c>
    </x:row>
    <x:row r="86" ht="45" customHeight="1">
      <x:c r="A86" s="2" t="str">
        <x:v>13-03</x:v>
      </x:c>
      <x:c r="B86" s="2" t="n">
        <x:v>13</x:v>
      </x:c>
      <x:c r="C86" s="2" t="str">
        <x:v>사인·준공 정리</x:v>
      </x:c>
      <x:c r="D86" s="9" t="str">
        <x:v>준공 청소</x:v>
      </x:c>
      <x:c r="E86" s="9" t="str">
        <x:v>바닥·유리·판넬 마감면 정리</x:v>
      </x:c>
      <x:c r="F86" s="11" t="n">
        <x:v>280</x:v>
      </x:c>
      <x:c r="G86" s="2" t="str">
        <x:v>㎡</x:v>
      </x:c>
      <x:c r="H86" s="12" t="n">
        <x:v>4500</x:v>
      </x:c>
      <x:c r="I86" s="13" t="n">
        <x:f>IF(AND(ISNUMBER(F86),ISNUMBER(H86)),ROUND(F86*H86,0),"미입력")</x:f>
        <x:v>1260000</x:v>
      </x:c>
      <x:c r="J86" s="2" t="str">
        <x:v>복합</x:v>
      </x:c>
      <x:c r="K86" s="2" t="str">
        <x:v>대상</x:v>
      </x:c>
      <x:c r="L86" s="2" t="str">
        <x:v>실측·사양 확정 전</x:v>
      </x:c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</x:sheetData>
  <x:conditionalFormatting sqref="I7:I86">
    <x:cfRule type="containsText" dxfId="0" priority="1" operator="containsText" text="미입력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0" hidden="0" customWidth="1"/>
    <x:col min="2" max="2" width="27" hidden="0" customWidth="1"/>
    <x:col min="3" max="3" width="31" hidden="0" customWidth="1"/>
    <x:col min="4" max="4" width="65" hidden="0" customWidth="1"/>
    <x:col min="5" max="5" width="76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SIDO COMPANY  대진철강 항목별 시공 범위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동일 항목번호의 견적금액에 대응하는 작업·검수 내역입니다. 별도 금액을 더하는 표가 아닙니다.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7" t="str">
        <x:v>항목번호</x:v>
      </x:c>
      <x:c r="B6" s="7" t="str">
        <x:v>공종</x:v>
      </x:c>
      <x:c r="C6" s="7" t="str">
        <x:v>항목</x:v>
      </x:c>
      <x:c r="D6" s="7" t="str">
        <x:v>포함 작업</x:v>
      </x:c>
      <x:c r="E6" s="7" t="str">
        <x:v>검수·확정 사항</x:v>
      </x:c>
      <x:c r="F6" s="7" t="str">
        <x:v>협의 결과 입력</x:v>
      </x:c>
    </x:row>
    <x:row r="7" ht="48" customHeight="1">
      <x:c r="A7" s="2" t="str">
        <x:v>01-01</x:v>
      </x:c>
      <x:c r="B7" s="2" t="str">
        <x:v>가설·현장 준비·비계</x:v>
      </x:c>
      <x:c r="C7" s="9" t="str">
        <x:v>보양·작업구역 정리</x:v>
      </x:c>
      <x:c r="D7" s="9" t="str">
        <x:v>기존 시설·보관물 보양, 작업구역 구분, 이동통로 확보</x:v>
      </x:c>
      <x:c r="E7" s="9" t="str">
        <x:v>운영 동선·보양 범위·작업시간 합의</x:v>
      </x:c>
      <x:c r="F7" s="14"/>
    </x:row>
    <x:row r="8" ht="48" customHeight="1">
      <x:c r="A8" s="2" t="str">
        <x:v>01-02</x:v>
      </x:c>
      <x:c r="B8" s="2" t="str">
        <x:v>가설·현장 준비·비계</x:v>
      </x:c>
      <x:c r="C8" s="9" t="str">
        <x:v>실측·먹매김</x:v>
      </x:c>
      <x:c r="D8" s="9" t="str">
        <x:v>기준점 설정, 바닥 레벨·벽체·기둥 위치 표시</x:v>
      </x:c>
      <x:c r="E8" s="9" t="str">
        <x:v>실측 기록·구획 치수·기둥 위치 승인</x:v>
      </x:c>
      <x:c r="F8" s="14"/>
    </x:row>
    <x:row r="9" ht="48" customHeight="1">
      <x:c r="A9" s="2" t="str">
        <x:v>01-03</x:v>
      </x:c>
      <x:c r="B9" s="2" t="str">
        <x:v>가설·현장 준비·비계</x:v>
      </x:c>
      <x:c r="C9" s="9" t="str">
        <x:v>이동식 비계 임대</x:v>
      </x:c>
      <x:c r="D9" s="9" t="str">
        <x:v>이동식 비계 2세트 공용 임대</x:v>
      </x:c>
      <x:c r="E9" s="9" t="str">
        <x:v>작업높이·부속 구성·임대 6주 초과 여부 확인</x:v>
      </x:c>
      <x:c r="F9" s="14"/>
    </x:row>
    <x:row r="10" ht="48" customHeight="1">
      <x:c r="A10" s="2" t="str">
        <x:v>01-04</x:v>
      </x:c>
      <x:c r="B10" s="2" t="str">
        <x:v>가설·현장 준비·비계</x:v>
      </x:c>
      <x:c r="C10" s="9" t="str">
        <x:v>비계 운반·설치·해체</x:v>
      </x:c>
      <x:c r="D10" s="9" t="str">
        <x:v>현장 반입·조립·해체·회수</x:v>
      </x:c>
      <x:c r="E10" s="9" t="str">
        <x:v>반입 통로·설치 위치·회수 일정 확인</x:v>
      </x:c>
      <x:c r="F10" s="14"/>
    </x:row>
    <x:row r="11" ht="48" customHeight="1">
      <x:c r="A11" s="2" t="str">
        <x:v>02-01</x:v>
      </x:c>
      <x:c r="B11" s="2" t="str">
        <x:v>바닥 레미콘</x:v>
      </x:c>
      <x:c r="C11" s="9" t="str">
        <x:v>바탕 정리</x:v>
      </x:c>
      <x:c r="D11" s="9" t="str">
        <x:v>기존 바닥 청소, 접합면 정리</x:v>
      </x:c>
      <x:c r="E11" s="9" t="str">
        <x:v>유분·균열·기존 줄눈·바탕 상태 확인</x:v>
      </x:c>
      <x:c r="F11" s="14"/>
    </x:row>
    <x:row r="12" ht="48" customHeight="1">
      <x:c r="A12" s="2" t="str">
        <x:v>02-02</x:v>
      </x:c>
      <x:c r="B12" s="2" t="str">
        <x:v>바닥 레미콘</x:v>
      </x:c>
      <x:c r="C12" s="9" t="str">
        <x:v>타설 테두리 설치</x:v>
      </x:c>
      <x:c r="D12" s="9" t="str">
        <x:v>타설 구획의 외곽 테두리 설치</x:v>
      </x:c>
      <x:c r="E12" s="9" t="str">
        <x:v>외곽 길이·출입구·완성 높이 확인</x:v>
      </x:c>
      <x:c r="F12" s="14"/>
    </x:row>
    <x:row r="13" ht="48" customHeight="1">
      <x:c r="A13" s="2" t="str">
        <x:v>02-03</x:v>
      </x:c>
      <x:c r="B13" s="2" t="str">
        <x:v>바닥 레미콘</x:v>
      </x:c>
      <x:c r="C13" s="9" t="str">
        <x:v>레미콘 반입</x:v>
      </x:c>
      <x:c r="D13" s="9" t="str">
        <x:v>레미콘 반입·반입량 관리</x:v>
      </x:c>
      <x:c r="E13" s="9" t="str">
        <x:v>평균 두께·배합 사양·차량별 납품전표 확인</x:v>
      </x:c>
      <x:c r="F13" s="14"/>
    </x:row>
    <x:row r="14" ht="48" customHeight="1">
      <x:c r="A14" s="2" t="str">
        <x:v>02-04</x:v>
      </x:c>
      <x:c r="B14" s="2" t="str">
        <x:v>바닥 레미콘</x:v>
      </x:c>
      <x:c r="C14" s="9" t="str">
        <x:v>펌프카·타설 장비</x:v>
      </x:c>
      <x:c r="D14" s="9" t="str">
        <x:v>펌프카 1회 및 타설 장비 운영</x:v>
      </x:c>
      <x:c r="E14" s="9" t="str">
        <x:v>진입·호스 경로·대기시간·추가 출동 조건 확인</x:v>
      </x:c>
      <x:c r="F14" s="14"/>
    </x:row>
    <x:row r="15" ht="48" customHeight="1">
      <x:c r="A15" s="2" t="str">
        <x:v>02-05</x:v>
      </x:c>
      <x:c r="B15" s="2" t="str">
        <x:v>바닥 레미콘</x:v>
      </x:c>
      <x:c r="C15" s="9" t="str">
        <x:v>타설·면고르기·양생</x:v>
      </x:c>
      <x:c r="D15" s="9" t="str">
        <x:v>타설 인력, 면고르기, 표면 보호·양생, 줄눈 계획</x:v>
      </x:c>
      <x:c r="E15" s="9" t="str">
        <x:v>레벨·평활·양생 상태·후속공정 가능 시점 확인</x:v>
      </x:c>
      <x:c r="F15" s="14"/>
    </x:row>
    <x:row r="16" ht="48" customHeight="1">
      <x:c r="A16" s="2" t="str">
        <x:v>03-01</x:v>
      </x:c>
      <x:c r="B16" s="2" t="str">
        <x:v>각파이프 골조</x:v>
      </x:c>
      <x:c r="C16" s="9" t="str">
        <x:v>지지부 조사·구조 검토</x:v>
      </x:c>
      <x:c r="D16" s="9" t="str">
        <x:v>기존 지지부 확인과 구조 검토 예산</x:v>
      </x:c>
      <x:c r="E16" s="9" t="str">
        <x:v>조사·계산·제작도 검토 범위는 업체와 확정</x:v>
      </x:c>
      <x:c r="F16" s="14"/>
    </x:row>
    <x:row r="17" ht="48" customHeight="1">
      <x:c r="A17" s="2" t="str">
        <x:v>03-02</x:v>
      </x:c>
      <x:c r="B17" s="2" t="str">
        <x:v>각파이프 골조</x:v>
      </x:c>
      <x:c r="C17" s="9" t="str">
        <x:v>각파이프 자재</x:v>
      </x:c>
      <x:c r="D17" s="9" t="str">
        <x:v>각파이프 순소요 5.0t에 절단 여유 10% 반영</x:v>
      </x:c>
      <x:c r="E17" s="9" t="str">
        <x:v>단면·두께·강종·실중량을 구조 검토 후 확정</x:v>
      </x:c>
      <x:c r="F17" s="14"/>
    </x:row>
    <x:row r="18" ht="48" customHeight="1">
      <x:c r="A18" s="2" t="str">
        <x:v>03-03</x:v>
      </x:c>
      <x:c r="B18" s="2" t="str">
        <x:v>각파이프 골조</x:v>
      </x:c>
      <x:c r="C18" s="9" t="str">
        <x:v>베이스·앵커 자재</x:v>
      </x:c>
      <x:c r="D18" s="9" t="str">
        <x:v>베이스·앵커 자재 20개소 예산</x:v>
      </x:c>
      <x:c r="E18" s="9" t="str">
        <x:v>베이스·앵커 규격·수량·고정 상세 확정</x:v>
      </x:c>
      <x:c r="F18" s="14"/>
    </x:row>
    <x:row r="19" ht="48" customHeight="1">
      <x:c r="A19" s="2" t="str">
        <x:v>03-04</x:v>
      </x:c>
      <x:c r="B19" s="2" t="str">
        <x:v>각파이프 골조</x:v>
      </x:c>
      <x:c r="C19" s="9" t="str">
        <x:v>골조 가공·용접</x:v>
      </x:c>
      <x:c r="D19" s="9" t="str">
        <x:v>절단·가공·용접 작업 인건비</x:v>
      </x:c>
      <x:c r="E19" s="9" t="str">
        <x:v>제작도·접합 상세·현장 용접 범위 확인</x:v>
      </x:c>
      <x:c r="F19" s="14"/>
    </x:row>
    <x:row r="20" ht="48" customHeight="1">
      <x:c r="A20" s="2" t="str">
        <x:v>03-05</x:v>
      </x:c>
      <x:c r="B20" s="2" t="str">
        <x:v>각파이프 골조</x:v>
      </x:c>
      <x:c r="C20" s="9" t="str">
        <x:v>골조 설치·고정</x:v>
      </x:c>
      <x:c r="D20" s="9" t="str">
        <x:v>주골조·가새·받침·주각 조립·고정 인건비</x:v>
      </x:c>
      <x:c r="E20" s="9" t="str">
        <x:v>수직·수평·지지부·접합부 검사 기록</x:v>
      </x:c>
      <x:c r="F20" s="14"/>
    </x:row>
    <x:row r="21" ht="48" customHeight="1">
      <x:c r="A21" s="2" t="str">
        <x:v>03-06</x:v>
      </x:c>
      <x:c r="B21" s="2" t="str">
        <x:v>각파이프 골조</x:v>
      </x:c>
      <x:c r="C21" s="9" t="str">
        <x:v>양중 장비</x:v>
      </x:c>
      <x:c r="D21" s="9" t="str">
        <x:v>골조 반입재 양중 장비 예산</x:v>
      </x:c>
      <x:c r="E21" s="9" t="str">
        <x:v>장비 규격·작업일·운영 구간 확정</x:v>
      </x:c>
      <x:c r="F21" s="14"/>
    </x:row>
    <x:row r="22" ht="48" customHeight="1">
      <x:c r="A22" s="2" t="str">
        <x:v>03-07</x:v>
      </x:c>
      <x:c r="B22" s="2" t="str">
        <x:v>각파이프 골조</x:v>
      </x:c>
      <x:c r="C22" s="9" t="str">
        <x:v>강재 운반</x:v>
      </x:c>
      <x:c r="D22" s="9" t="str">
        <x:v>강재 현장 운송</x:v>
      </x:c>
      <x:c r="E22" s="9" t="str">
        <x:v>운송 횟수·운송거리 확인, 하차는 양중 항목</x:v>
      </x:c>
      <x:c r="F22" s="14"/>
    </x:row>
    <x:row r="23" ht="48" customHeight="1">
      <x:c r="A23" s="2" t="str">
        <x:v>03-08</x:v>
      </x:c>
      <x:c r="B23" s="2" t="str">
        <x:v>각파이프 골조</x:v>
      </x:c>
      <x:c r="C23" s="9" t="str">
        <x:v>용접부 방청·보완</x:v>
      </x:c>
      <x:c r="D23" s="9" t="str">
        <x:v>용접부 정리 및 방청 보완</x:v>
      </x:c>
      <x:c r="E23" s="9" t="str">
        <x:v>표면 상태·방청 범위·마감 누락 확인</x:v>
      </x:c>
      <x:c r="F23" s="14"/>
    </x:row>
    <x:row r="24" ht="48" customHeight="1">
      <x:c r="A24" s="2" t="str">
        <x:v>04-01</x:v>
      </x:c>
      <x:c r="B24" s="2" t="str">
        <x:v>벽체·천장 판넬</x:v>
      </x:c>
      <x:c r="C24" s="9" t="str">
        <x:v>외벽 판넬 자재</x:v>
      </x:c>
      <x:c r="D24" s="9" t="str">
        <x:v>외벽 판넬 발주 자재, 재단 여유 10%</x:v>
      </x:c>
      <x:c r="E24" s="9" t="str">
        <x:v>제품명·성능자료·두께·절단 길이 확정</x:v>
      </x:c>
      <x:c r="F24" s="14"/>
    </x:row>
    <x:row r="25" ht="48" customHeight="1">
      <x:c r="A25" s="2" t="str">
        <x:v>04-02</x:v>
      </x:c>
      <x:c r="B25" s="2" t="str">
        <x:v>벽체·천장 판넬</x:v>
      </x:c>
      <x:c r="C25" s="9" t="str">
        <x:v>내부 판넬 자재</x:v>
      </x:c>
      <x:c r="D25" s="9" t="str">
        <x:v>내부 칸막이·유리 상부 판넬 자재</x:v>
      </x:c>
      <x:c r="E25" s="9" t="str">
        <x:v>실간 구획·상부 막음·개구 공제 확인</x:v>
      </x:c>
      <x:c r="F25" s="14"/>
    </x:row>
    <x:row r="26" ht="48" customHeight="1">
      <x:c r="A26" s="2" t="str">
        <x:v>04-03</x:v>
      </x:c>
      <x:c r="B26" s="2" t="str">
        <x:v>벽체·천장 판넬</x:v>
      </x:c>
      <x:c r="C26" s="9" t="str">
        <x:v>천장 판넬 자재</x:v>
      </x:c>
      <x:c r="D26" s="9" t="str">
        <x:v>천장 판넬 발주 자재, 재단 여유 10%</x:v>
      </x:c>
      <x:c r="E26" s="9" t="str">
        <x:v>천장 적용 제품·지지 간격·설비 개구 확정</x:v>
      </x:c>
      <x:c r="F26" s="14"/>
    </x:row>
    <x:row r="27" ht="48" customHeight="1">
      <x:c r="A27" s="2" t="str">
        <x:v>04-04</x:v>
      </x:c>
      <x:c r="B27" s="2" t="str">
        <x:v>벽체·천장 판넬</x:v>
      </x:c>
      <x:c r="C27" s="9" t="str">
        <x:v>외벽 판넬 설치</x:v>
      </x:c>
      <x:c r="D27" s="9" t="str">
        <x:v>외벽 판넬 조립, 조인트·실링 인건비</x:v>
      </x:c>
      <x:c r="E27" s="9" t="str">
        <x:v>줄눈·수직·코너·개구부 마감 확인</x:v>
      </x:c>
      <x:c r="F27" s="14"/>
    </x:row>
    <x:row r="28" ht="48" customHeight="1">
      <x:c r="A28" s="2" t="str">
        <x:v>04-05</x:v>
      </x:c>
      <x:c r="B28" s="2" t="str">
        <x:v>벽체·천장 판넬</x:v>
      </x:c>
      <x:c r="C28" s="9" t="str">
        <x:v>내부 판넬 설치</x:v>
      </x:c>
      <x:c r="D28" s="9" t="str">
        <x:v>내부 판넬 설치 및 연결부 마감 인건비</x:v>
      </x:c>
      <x:c r="E28" s="9" t="str">
        <x:v>칸막이 위치·유리 상부 접합 확인</x:v>
      </x:c>
      <x:c r="F28" s="14"/>
    </x:row>
    <x:row r="29" ht="48" customHeight="1">
      <x:c r="A29" s="2" t="str">
        <x:v>04-06</x:v>
      </x:c>
      <x:c r="B29" s="2" t="str">
        <x:v>벽체·천장 판넬</x:v>
      </x:c>
      <x:c r="C29" s="9" t="str">
        <x:v>천장 판넬 설치</x:v>
      </x:c>
      <x:c r="D29" s="9" t="str">
        <x:v>천장 판넬 고정·점검구·마감 인건비</x:v>
      </x:c>
      <x:c r="E29" s="9" t="str">
        <x:v>받침은 골조, 개구·설비 간섭·점검 접근 확인</x:v>
      </x:c>
      <x:c r="F29" s="14"/>
    </x:row>
    <x:row r="30" ht="48" customHeight="1">
      <x:c r="A30" s="2" t="str">
        <x:v>04-07</x:v>
      </x:c>
      <x:c r="B30" s="2" t="str">
        <x:v>벽체·천장 판넬</x:v>
      </x:c>
      <x:c r="C30" s="9" t="str">
        <x:v>후레싱·부자재</x:v>
      </x:c>
      <x:c r="D30" s="9" t="str">
        <x:v>후레싱·코너·피스·실란트·점검구 자재 예산</x:v>
      </x:c>
      <x:c r="E30" s="9" t="str">
        <x:v>부속 수량·후레싱 전개폭·점검구 규격 확정</x:v>
      </x:c>
      <x:c r="F30" s="14"/>
    </x:row>
    <x:row r="31" ht="48" customHeight="1">
      <x:c r="A31" s="2" t="str">
        <x:v>04-08</x:v>
      </x:c>
      <x:c r="B31" s="2" t="str">
        <x:v>벽체·천장 판넬</x:v>
      </x:c>
      <x:c r="C31" s="9" t="str">
        <x:v>판넬 운반</x:v>
      </x:c>
      <x:c r="D31" s="9" t="str">
        <x:v>판넬 현장 운송</x:v>
      </x:c>
      <x:c r="E31" s="9" t="str">
        <x:v>차량·횟수 확인, 하차는 장비비와 중복 제외</x:v>
      </x:c>
      <x:c r="F31" s="14"/>
    </x:row>
    <x:row r="32" ht="48" customHeight="1">
      <x:c r="A32" s="2" t="str">
        <x:v>05-01</x:v>
      </x:c>
      <x:c r="B32" s="2" t="str">
        <x:v>내부 경량·석고·화인뿜칠</x:v>
      </x:c>
      <x:c r="C32" s="9" t="str">
        <x:v>벽체 경량·석고 2P 자재</x:v>
      </x:c>
      <x:c r="D32" s="9" t="str">
        <x:v>벽체 경량틀·석고 2겹 구성의 자재</x:v>
      </x:c>
      <x:c r="E32" s="9" t="str">
        <x:v>보드 종류·두께·틀 간격 확정, 2P를 다시 곱하지 않음</x:v>
      </x:c>
      <x:c r="F32" s="14"/>
    </x:row>
    <x:row r="33" ht="48" customHeight="1">
      <x:c r="A33" s="2" t="str">
        <x:v>05-02</x:v>
      </x:c>
      <x:c r="B33" s="2" t="str">
        <x:v>내부 경량·석고·화인뿜칠</x:v>
      </x:c>
      <x:c r="C33" s="9" t="str">
        <x:v>벽체 경량·석고 시공</x:v>
      </x:c>
      <x:c r="D33" s="9" t="str">
        <x:v>벽 경량틀 및 석고 2겹 시공</x:v>
      </x:c>
      <x:c r="E33" s="9" t="str">
        <x:v>틀 고정·이음 위치·개구부 보강 확인</x:v>
      </x:c>
      <x:c r="F33" s="14"/>
    </x:row>
    <x:row r="34" ht="48" customHeight="1">
      <x:c r="A34" s="2" t="str">
        <x:v>05-03</x:v>
      </x:c>
      <x:c r="B34" s="2" t="str">
        <x:v>내부 경량·석고·화인뿜칠</x:v>
      </x:c>
      <x:c r="C34" s="9" t="str">
        <x:v>천장 경량·석고 2P 자재</x:v>
      </x:c>
      <x:c r="D34" s="9" t="str">
        <x:v>천장틀·석고 2겹 구성의 자재</x:v>
      </x:c>
      <x:c r="E34" s="9" t="str">
        <x:v>천장 지지방식·점검구 위치·제품 확정</x:v>
      </x:c>
      <x:c r="F34" s="14"/>
    </x:row>
    <x:row r="35" ht="48" customHeight="1">
      <x:c r="A35" s="2" t="str">
        <x:v>05-04</x:v>
      </x:c>
      <x:c r="B35" s="2" t="str">
        <x:v>내부 경량·석고·화인뿜칠</x:v>
      </x:c>
      <x:c r="C35" s="9" t="str">
        <x:v>천장 경량·석고 시공</x:v>
      </x:c>
      <x:c r="D35" s="9" t="str">
        <x:v>천장 경량틀·석고 2겹 시공</x:v>
      </x:c>
      <x:c r="E35" s="9" t="str">
        <x:v>골조 지지·평활·설비 점검 공간 확인</x:v>
      </x:c>
      <x:c r="F35" s="14"/>
    </x:row>
    <x:row r="36" ht="48" customHeight="1">
      <x:c r="A36" s="2" t="str">
        <x:v>05-05</x:v>
      </x:c>
      <x:c r="B36" s="2" t="str">
        <x:v>내부 경량·석고·화인뿜칠</x:v>
      </x:c>
      <x:c r="C36" s="9" t="str">
        <x:v>퍼티·테이프·보강 자재</x:v>
      </x:c>
      <x:c r="D36" s="9" t="str">
        <x:v>이음 테이프·퍼티·보강 소모자재</x:v>
      </x:c>
      <x:c r="E36" s="9" t="str">
        <x:v>이음매·피스·부분 면정리 범위, 올퍼티 제외</x:v>
      </x:c>
      <x:c r="F36" s="14"/>
    </x:row>
    <x:row r="37" ht="48" customHeight="1">
      <x:c r="A37" s="2" t="str">
        <x:v>05-06</x:v>
      </x:c>
      <x:c r="B37" s="2" t="str">
        <x:v>내부 경량·석고·화인뿜칠</x:v>
      </x:c>
      <x:c r="C37" s="9" t="str">
        <x:v>퍼티 초벌·재벌 인건비</x:v>
      </x:c>
      <x:c r="D37" s="9" t="str">
        <x:v>퍼티 초벌·재벌 4명 × 작업 2일</x:v>
      </x:c>
      <x:c r="E37" s="9" t="str">
        <x:v>도포 사이 건조시간은 작업일과 별도로 확보</x:v>
      </x:c>
      <x:c r="F37" s="14"/>
    </x:row>
    <x:row r="38" ht="48" customHeight="1">
      <x:c r="A38" s="2" t="str">
        <x:v>05-07</x:v>
      </x:c>
      <x:c r="B38" s="2" t="str">
        <x:v>내부 경량·석고·화인뿜칠</x:v>
      </x:c>
      <x:c r="C38" s="9" t="str">
        <x:v>건조 후 샌딩·집진 인건비</x:v>
      </x:c>
      <x:c r="D38" s="9" t="str">
        <x:v>퍼티 건조 후 샌딩·집진 2명 × 1일</x:v>
      </x:c>
      <x:c r="E38" s="9" t="str">
        <x:v>미건조 샌딩 방지·면상태·먼지 제거 확인</x:v>
      </x:c>
      <x:c r="F38" s="14"/>
    </x:row>
    <x:row r="39" ht="48" customHeight="1">
      <x:c r="A39" s="2" t="str">
        <x:v>05-08</x:v>
      </x:c>
      <x:c r="B39" s="2" t="str">
        <x:v>내부 경량·석고·화인뿜칠</x:v>
      </x:c>
      <x:c r="C39" s="9" t="str">
        <x:v>샌딩 소모품</x:v>
      </x:c>
      <x:c r="D39" s="9" t="str">
        <x:v>연마재 및 집진 소모품</x:v>
      </x:c>
      <x:c r="E39" s="9" t="str">
        <x:v>입도·집진 소모품 사용량 확인</x:v>
      </x:c>
      <x:c r="F39" s="14"/>
    </x:row>
    <x:row r="40" ht="48" customHeight="1">
      <x:c r="A40" s="2" t="str">
        <x:v>05-09</x:v>
      </x:c>
      <x:c r="B40" s="2" t="str">
        <x:v>내부 경량·석고·화인뿜칠</x:v>
      </x:c>
      <x:c r="C40" s="9" t="str">
        <x:v>벽·천장 화인뿜칠</x:v>
      </x:c>
      <x:c r="D40" s="9" t="str">
        <x:v>주변 보양·지정 하도·벽천장 화인뿜칠</x:v>
      </x:c>
      <x:c r="E40" s="9" t="str">
        <x:v>견본 승인·질감·색상·건조 상태 확인</x:v>
      </x:c>
      <x:c r="F40" s="14"/>
    </x:row>
    <x:row r="41" ht="48" customHeight="1">
      <x:c r="A41" s="2" t="str">
        <x:v>05-10</x:v>
      </x:c>
      <x:c r="B41" s="2" t="str">
        <x:v>내부 경량·석고·화인뿜칠</x:v>
      </x:c>
      <x:c r="C41" s="9" t="str">
        <x:v>부분 목공·고정부 보강</x:v>
      </x:c>
      <x:c r="D41" s="9" t="str">
        <x:v>문틀·가구 고정부의 부분 목공 보강</x:v>
      </x:c>
      <x:c r="E41" s="9" t="str">
        <x:v>보강 위치·하중·고정부 확정, 전면 목공 제외</x:v>
      </x:c>
      <x:c r="F41" s="14"/>
    </x:row>
    <x:row r="42" ht="48" customHeight="1">
      <x:c r="A42" s="2" t="str">
        <x:v>06-01</x:v>
      </x:c>
      <x:c r="B42" s="2" t="str">
        <x:v>전면 디자인 목공·조명</x:v>
      </x:c>
      <x:c r="C42" s="9" t="str">
        <x:v>전면 디자인 목공 자재</x:v>
      </x:c>
      <x:c r="D42" s="9" t="str">
        <x:v>전면 디자인 하지·면재 자재</x:v>
      </x:c>
      <x:c r="E42" s="9" t="str">
        <x:v>53.6㎡ 기준, 면재 종류·두께·지지방식 확정</x:v>
      </x:c>
      <x:c r="F42" s="14"/>
    </x:row>
    <x:row r="43" ht="48" customHeight="1">
      <x:c r="A43" s="2" t="str">
        <x:v>06-02</x:v>
      </x:c>
      <x:c r="B43" s="2" t="str">
        <x:v>전면 디자인 목공·조명</x:v>
      </x:c>
      <x:c r="C43" s="9" t="str">
        <x:v>전면 디자인 목공 시공</x:v>
      </x:c>
      <x:c r="D43" s="9" t="str">
        <x:v>디자인 면·문 주변 프레임 제작 설치</x:v>
      </x:c>
      <x:c r="E43" s="9" t="str">
        <x:v>판넬 바탕 유지·문 점검공간·분할선 확인</x:v>
      </x:c>
      <x:c r="F43" s="14"/>
    </x:row>
    <x:row r="44" ht="48" customHeight="1">
      <x:c r="A44" s="2" t="str">
        <x:v>06-03</x:v>
      </x:c>
      <x:c r="B44" s="2" t="str">
        <x:v>전면 디자인 목공·조명</x:v>
      </x:c>
      <x:c r="C44" s="9" t="str">
        <x:v>전면 표면 마감</x:v>
      </x:c>
      <x:c r="D44" s="9" t="str">
        <x:v>퍼티·하도·무광 도장</x:v>
      </x:c>
      <x:c r="E44" s="9" t="str">
        <x:v>마감 견본·색상·질감·도장 범위 승인</x:v>
      </x:c>
      <x:c r="F44" s="14"/>
    </x:row>
    <x:row r="45" ht="48" customHeight="1">
      <x:c r="A45" s="2" t="str">
        <x:v>06-04</x:v>
      </x:c>
      <x:c r="B45" s="2" t="str">
        <x:v>전면 디자인 목공·조명</x:v>
      </x:c>
      <x:c r="C45" s="9" t="str">
        <x:v>전면 간접 라인조명 자재</x:v>
      </x:c>
      <x:c r="D45" s="9" t="str">
        <x:v>LED·프로파일·안정기 자재</x:v>
      </x:c>
      <x:c r="E45" s="9" t="str">
        <x:v>색온도·광량·길이·드라이버 점검 위치 확정</x:v>
      </x:c>
      <x:c r="F45" s="14"/>
    </x:row>
    <x:row r="46" ht="48" customHeight="1">
      <x:c r="A46" s="2" t="str">
        <x:v>06-05</x:v>
      </x:c>
      <x:c r="B46" s="2" t="str">
        <x:v>전면 디자인 목공·조명</x:v>
      </x:c>
      <x:c r="C46" s="9" t="str">
        <x:v>전면 간접 라인조명 설치</x:v>
      </x:c>
      <x:c r="D46" s="9" t="str">
        <x:v>간접 라인조명 설치</x:v>
      </x:c>
      <x:c r="E46" s="9" t="str">
        <x:v>빛 끊김·접합부·고정·점검 접근 확인</x:v>
      </x:c>
      <x:c r="F46" s="14"/>
    </x:row>
    <x:row r="47" ht="48" customHeight="1">
      <x:c r="A47" s="2" t="str">
        <x:v>06-06</x:v>
      </x:c>
      <x:c r="B47" s="2" t="str">
        <x:v>전면 디자인 목공·조명</x:v>
      </x:c>
      <x:c r="C47" s="9" t="str">
        <x:v>전면 포인트 조명</x:v>
      </x:c>
      <x:c r="D47" s="9" t="str">
        <x:v>포인트 조명 6개 기구와 설치</x:v>
      </x:c>
      <x:c r="E47" s="9" t="str">
        <x:v>기종·각도·눈부심·전면 연출 승인</x:v>
      </x:c>
      <x:c r="F47" s="14"/>
    </x:row>
    <x:row r="48" ht="48" customHeight="1">
      <x:c r="A48" s="2" t="str">
        <x:v>06-07</x:v>
      </x:c>
      <x:c r="B48" s="2" t="str">
        <x:v>전면 디자인 목공·조명</x:v>
      </x:c>
      <x:c r="C48" s="9" t="str">
        <x:v>전면 조명 배선·제어</x:v>
      </x:c>
      <x:c r="D48" s="9" t="str">
        <x:v>전면 전용 배선·스위치·결선</x:v>
      </x:c>
      <x:c r="E48" s="9" t="str">
        <x:v>실내 조명 회로와 범위 구분·점등 시험</x:v>
      </x:c>
      <x:c r="F48" s="14"/>
    </x:row>
    <x:row r="49" ht="48" customHeight="1">
      <x:c r="A49" s="2" t="str">
        <x:v>07-01</x:v>
      </x:c>
      <x:c r="B49" s="2" t="str">
        <x:v>자동문·유리·도어</x:v>
      </x:c>
      <x:c r="C49" s="9" t="str">
        <x:v>양개자동문</x:v>
      </x:c>
      <x:c r="D49" s="9" t="str">
        <x:v>자동문 구동기·문짝 2장·프레임·안전센서</x:v>
      </x:c>
      <x:c r="E49" s="9" t="str">
        <x:v>유효개구 W2,000×H2,400 계획, 제작도·작동 확인</x:v>
      </x:c>
      <x:c r="F49" s="14"/>
    </x:row>
    <x:row r="50" ht="48" customHeight="1">
      <x:c r="A50" s="2" t="str">
        <x:v>07-02</x:v>
      </x:c>
      <x:c r="B50" s="2" t="str">
        <x:v>자동문·유리·도어</x:v>
      </x:c>
      <x:c r="C50" s="9" t="str">
        <x:v>내부 유리 파티션</x:v>
      </x:c>
      <x:c r="D50" s="9" t="str">
        <x:v>고정 유리 파티션 및 프레임</x:v>
      </x:c>
      <x:c r="E50" s="9" t="str">
        <x:v>유리 종류·두께·분할·샌드처리 범위 확정</x:v>
      </x:c>
      <x:c r="F50" s="14"/>
    </x:row>
    <x:row r="51" ht="48" customHeight="1">
      <x:c r="A51" s="2" t="str">
        <x:v>07-03</x:v>
      </x:c>
      <x:c r="B51" s="2" t="str">
        <x:v>자동문·유리·도어</x:v>
      </x:c>
      <x:c r="C51" s="9" t="str">
        <x:v>대표·임원실 유리문</x:v>
      </x:c>
      <x:c r="D51" s="9" t="str">
        <x:v>대표실·임원실 유리문 각 1개</x:v>
      </x:c>
      <x:c r="E51" s="9" t="str">
        <x:v>개구 1,000×2,300 계획, 하드웨어·유효폭 확인</x:v>
      </x:c>
      <x:c r="F51" s="14"/>
    </x:row>
    <x:row r="52" ht="48" customHeight="1">
      <x:c r="A52" s="2" t="str">
        <x:v>07-04</x:v>
      </x:c>
      <x:c r="B52" s="2" t="str">
        <x:v>자동문·유리·도어</x:v>
      </x:c>
      <x:c r="C52" s="9" t="str">
        <x:v>탕비실 도어</x:v>
      </x:c>
      <x:c r="D52" s="9" t="str">
        <x:v>탕비실 도어 설치</x:v>
      </x:c>
      <x:c r="E52" s="9" t="str">
        <x:v>개구 900×2,100 계획, 문짝·문틀·하드웨어 확정</x:v>
      </x:c>
      <x:c r="F52" s="14"/>
    </x:row>
    <x:row r="53" ht="48" customHeight="1">
      <x:c r="A53" s="2" t="str">
        <x:v>07-05</x:v>
      </x:c>
      <x:c r="B53" s="2" t="str">
        <x:v>자동문·유리·도어</x:v>
      </x:c>
      <x:c r="C53" s="9" t="str">
        <x:v>보조 출입문</x:v>
      </x:c>
      <x:c r="D53" s="9" t="str">
        <x:v>보조 출입문·문틀 설치</x:v>
      </x:c>
      <x:c r="E53" s="9" t="str">
        <x:v>개구 1,000×2,100 계획, 개폐·통로 연결 확인</x:v>
      </x:c>
      <x:c r="F53" s="14"/>
    </x:row>
    <x:row r="54" ht="48" customHeight="1">
      <x:c r="A54" s="2" t="str">
        <x:v>08-01</x:v>
      </x:c>
      <x:c r="B54" s="2" t="str">
        <x:v>바닥 마감</x:v>
      </x:c>
      <x:c r="C54" s="9" t="str">
        <x:v>데코타일 자재</x:v>
      </x:c>
      <x:c r="D54" s="9" t="str">
        <x:v>3T 차콜 데코타일 자재와 재단 여유</x:v>
      </x:c>
      <x:c r="E54" s="9" t="str">
        <x:v>제품·패턴·색상·박스 포장단위 확인</x:v>
      </x:c>
      <x:c r="F54" s="14"/>
    </x:row>
    <x:row r="55" ht="48" customHeight="1">
      <x:c r="A55" s="2" t="str">
        <x:v>08-02</x:v>
      </x:c>
      <x:c r="B55" s="2" t="str">
        <x:v>바닥 마감</x:v>
      </x:c>
      <x:c r="C55" s="9" t="str">
        <x:v>데코타일 시공</x:v>
      </x:c>
      <x:c r="D55" s="9" t="str">
        <x:v>접착제·기본 바탕정리·데코타일 설치</x:v>
      </x:c>
      <x:c r="E55" s="9" t="str">
        <x:v>수분·평활도·접착 상태 확인, 전면 레벨링 별도</x:v>
      </x:c>
      <x:c r="F55" s="14"/>
    </x:row>
    <x:row r="56" ht="48" customHeight="1">
      <x:c r="A56" s="2" t="str">
        <x:v>08-03</x:v>
      </x:c>
      <x:c r="B56" s="2" t="str">
        <x:v>바닥 마감</x:v>
      </x:c>
      <x:c r="C56" s="9" t="str">
        <x:v>걸레받이 자재</x:v>
      </x:c>
      <x:c r="D56" s="9" t="str">
        <x:v>걸레받이 자재와 절단 여유</x:v>
      </x:c>
      <x:c r="E56" s="9" t="str">
        <x:v>재질·높이·색상·시공 길이 확정</x:v>
      </x:c>
      <x:c r="F56" s="14"/>
    </x:row>
    <x:row r="57" ht="48" customHeight="1">
      <x:c r="A57" s="2" t="str">
        <x:v>08-04</x:v>
      </x:c>
      <x:c r="B57" s="2" t="str">
        <x:v>바닥 마감</x:v>
      </x:c>
      <x:c r="C57" s="9" t="str">
        <x:v>걸레받이 설치</x:v>
      </x:c>
      <x:c r="D57" s="9" t="str">
        <x:v>걸레받이 설치·코너 마감</x:v>
      </x:c>
      <x:c r="E57" s="9" t="str">
        <x:v>이음·코너·마감 틈 확인</x:v>
      </x:c>
      <x:c r="F57" s="14"/>
    </x:row>
    <x:row r="58" ht="48" customHeight="1">
      <x:c r="A58" s="2" t="str">
        <x:v>09-01</x:v>
      </x:c>
      <x:c r="B58" s="2" t="str">
        <x:v>전기·실내 조명</x:v>
      </x:c>
      <x:c r="C58" s="9" t="str">
        <x:v>분전반·차단기 자재</x:v>
      </x:c>
      <x:c r="D58" s="9" t="str">
        <x:v>분전반 1면과 주·분기 차단기 예산</x:v>
      </x:c>
      <x:c r="E58" s="9" t="str">
        <x:v>부하표·회로수·차단기 구성 확정</x:v>
      </x:c>
      <x:c r="F58" s="14"/>
    </x:row>
    <x:row r="59" ht="48" customHeight="1">
      <x:c r="A59" s="2" t="str">
        <x:v>09-02</x:v>
      </x:c>
      <x:c r="B59" s="2" t="str">
        <x:v>전기·실내 조명</x:v>
      </x:c>
      <x:c r="C59" s="9" t="str">
        <x:v>분전반 설치·결선</x:v>
      </x:c>
      <x:c r="D59" s="9" t="str">
        <x:v>분전반 고정·인입 결선</x:v>
      </x:c>
      <x:c r="E59" s="9" t="str">
        <x:v>인입·분기 회로의 시공 경계 확인</x:v>
      </x:c>
      <x:c r="F59" s="14"/>
    </x:row>
    <x:row r="60" ht="48" customHeight="1">
      <x:c r="A60" s="2" t="str">
        <x:v>09-03</x:v>
      </x:c>
      <x:c r="B60" s="2" t="str">
        <x:v>전기·실내 조명</x:v>
      </x:c>
      <x:c r="C60" s="9" t="str">
        <x:v>인입 케이블 자재</x:v>
      </x:c>
      <x:c r="D60" s="9" t="str">
        <x:v>인입 케이블 자재 20m+여유</x:v>
      </x:c>
      <x:c r="E60" s="9" t="str">
        <x:v>전선 규격·실제 인입 경로 확정</x:v>
      </x:c>
      <x:c r="F60" s="14"/>
    </x:row>
    <x:row r="61" ht="48" customHeight="1">
      <x:c r="A61" s="2" t="str">
        <x:v>09-04</x:v>
      </x:c>
      <x:c r="B61" s="2" t="str">
        <x:v>전기·실내 조명</x:v>
      </x:c>
      <x:c r="C61" s="9" t="str">
        <x:v>인입 배관·부속 자재</x:v>
      </x:c>
      <x:c r="D61" s="9" t="str">
        <x:v>인입 배관·부속 및 접지선 부속 예산</x:v>
      </x:c>
      <x:c r="E61" s="9" t="str">
        <x:v>배관 종류·관경·접지 경로 확정</x:v>
      </x:c>
      <x:c r="F61" s="14"/>
    </x:row>
    <x:row r="62" ht="48" customHeight="1">
      <x:c r="A62" s="2" t="str">
        <x:v>09-05</x:v>
      </x:c>
      <x:c r="B62" s="2" t="str">
        <x:v>전기·실내 조명</x:v>
      </x:c>
      <x:c r="C62" s="9" t="str">
        <x:v>인입 선로 시공</x:v>
      </x:c>
      <x:c r="D62" s="9" t="str">
        <x:v>인입 배관·포설·기존 접지 연결</x:v>
      </x:c>
      <x:c r="E62" s="9" t="str">
        <x:v>20m 경로 기준, 외부 전력 증설 제외</x:v>
      </x:c>
      <x:c r="F62" s="14"/>
    </x:row>
    <x:row r="63" ht="48" customHeight="1">
      <x:c r="A63" s="2" t="str">
        <x:v>09-06</x:v>
      </x:c>
      <x:c r="B63" s="2" t="str">
        <x:v>전기·실내 조명</x:v>
      </x:c>
      <x:c r="C63" s="9" t="str">
        <x:v>분기 전선 자재</x:v>
      </x:c>
      <x:c r="D63" s="9" t="str">
        <x:v>분기 전선 총 도체 길이 기준 자재</x:v>
      </x:c>
      <x:c r="E63" s="9" t="str">
        <x:v>배관 길이와 구분, 바닥 전원선 포함</x:v>
      </x:c>
      <x:c r="F63" s="14"/>
    </x:row>
    <x:row r="64" ht="48" customHeight="1">
      <x:c r="A64" s="2" t="str">
        <x:v>09-07</x:v>
      </x:c>
      <x:c r="B64" s="2" t="str">
        <x:v>전기·실내 조명</x:v>
      </x:c>
      <x:c r="C64" s="9" t="str">
        <x:v>벽·천장 배관 자재</x:v>
      </x:c>
      <x:c r="D64" s="9" t="str">
        <x:v>벽·천장 전원·통신 배관 자재</x:v>
      </x:c>
      <x:c r="E64" s="9" t="str">
        <x:v>바닥 매립 배관과 중복 계상 제외</x:v>
      </x:c>
      <x:c r="F64" s="14"/>
    </x:row>
    <x:row r="65" ht="48" customHeight="1">
      <x:c r="A65" s="2" t="str">
        <x:v>09-08</x:v>
      </x:c>
      <x:c r="B65" s="2" t="str">
        <x:v>전기·실내 조명</x:v>
      </x:c>
      <x:c r="C65" s="9" t="str">
        <x:v>벽 콘센트 자재</x:v>
      </x:c>
      <x:c r="D65" s="9" t="str">
        <x:v>일반 벽 콘센트 자재 24개</x:v>
      </x:c>
      <x:c r="E65" s="9" t="str">
        <x:v>위치·방식·전용회로 여부, 바닥박스 제외</x:v>
      </x:c>
      <x:c r="F65" s="14"/>
    </x:row>
    <x:row r="66" ht="48" customHeight="1">
      <x:c r="A66" s="2" t="str">
        <x:v>09-09</x:v>
      </x:c>
      <x:c r="B66" s="2" t="str">
        <x:v>전기·실내 조명</x:v>
      </x:c>
      <x:c r="C66" s="9" t="str">
        <x:v>스위치 자재</x:v>
      </x:c>
      <x:c r="D66" s="9" t="str">
        <x:v>조명 스위치 자재 8개</x:v>
      </x:c>
      <x:c r="E66" s="9" t="str">
        <x:v>구역·스위치 수·제어방식 확정</x:v>
      </x:c>
      <x:c r="F66" s="14"/>
    </x:row>
    <x:row r="67" ht="48" customHeight="1">
      <x:c r="A67" s="2" t="str">
        <x:v>09-10</x:v>
      </x:c>
      <x:c r="B67" s="2" t="str">
        <x:v>전기·실내 조명</x:v>
      </x:c>
      <x:c r="C67" s="9" t="str">
        <x:v>실내 LED 기구 자재</x:v>
      </x:c>
      <x:c r="D67" s="9" t="str">
        <x:v>실내 일반·라인형 LED 18개</x:v>
      </x:c>
      <x:c r="E67" s="9" t="str">
        <x:v>제품·광량·배광·색온도·실별 수량 확정</x:v>
      </x:c>
      <x:c r="F67" s="14"/>
    </x:row>
    <x:row r="68" ht="48" customHeight="1">
      <x:c r="A68" s="2" t="str">
        <x:v>09-11</x:v>
      </x:c>
      <x:c r="B68" s="2" t="str">
        <x:v>전기·실내 조명</x:v>
      </x:c>
      <x:c r="C68" s="9" t="str">
        <x:v>트랙 조명 기구 자재</x:v>
      </x:c>
      <x:c r="D68" s="9" t="str">
        <x:v>스폿형 트랙 조명 18개</x:v>
      </x:c>
      <x:c r="E68" s="9" t="str">
        <x:v>전면 포인트등 제외, 제품·배광 확정</x:v>
      </x:c>
      <x:c r="F68" s="14"/>
    </x:row>
    <x:row r="69" ht="48" customHeight="1">
      <x:c r="A69" s="2" t="str">
        <x:v>09-12</x:v>
      </x:c>
      <x:c r="B69" s="2" t="str">
        <x:v>전기·실내 조명</x:v>
      </x:c>
      <x:c r="C69" s="9" t="str">
        <x:v>조명 레일·부속 자재</x:v>
      </x:c>
      <x:c r="D69" s="9" t="str">
        <x:v>레일·연결 부속·전원 부속</x:v>
      </x:c>
      <x:c r="E69" s="9" t="str">
        <x:v>시공 24m 기준, 배치와 급전 위치 확인</x:v>
      </x:c>
      <x:c r="F69" s="14"/>
    </x:row>
    <x:row r="70" ht="48" customHeight="1">
      <x:c r="A70" s="2" t="str">
        <x:v>09-13</x:v>
      </x:c>
      <x:c r="B70" s="2" t="str">
        <x:v>전기·실내 조명</x:v>
      </x:c>
      <x:c r="C70" s="9" t="str">
        <x:v>실내 전기·조명 시공</x:v>
      </x:c>
      <x:c r="D70" s="9" t="str">
        <x:v>벽천장 배관·분기선·기구 설치 2명×7일</x:v>
      </x:c>
      <x:c r="E70" s="9" t="str">
        <x:v>인입·분전반·바닥관로·전면조명 별도 행과 구분</x:v>
      </x:c>
      <x:c r="F70" s="14"/>
    </x:row>
    <x:row r="71" ht="48" customHeight="1">
      <x:c r="A71" s="2" t="str">
        <x:v>09-14</x:v>
      </x:c>
      <x:c r="B71" s="2" t="str">
        <x:v>전기·실내 조명</x:v>
      </x:c>
      <x:c r="C71" s="9" t="str">
        <x:v>전원·접지·절연 시험</x:v>
      </x:c>
      <x:c r="D71" s="9" t="str">
        <x:v>회로표·접지·절연·차단기 기능 확인</x:v>
      </x:c>
      <x:c r="E71" s="9" t="str">
        <x:v>시험 기록·회로 표찰·작동 결과 인계</x:v>
      </x:c>
      <x:c r="F71" s="14"/>
    </x:row>
    <x:row r="72" ht="48" customHeight="1">
      <x:c r="A72" s="2" t="str">
        <x:v>10-01</x:v>
      </x:c>
      <x:c r="B72" s="2" t="str">
        <x:v>바닥 매립·통신</x:v>
      </x:c>
      <x:c r="C72" s="9" t="str">
        <x:v>매립 바닥박스 자재</x:v>
      </x:c>
      <x:c r="D72" s="9" t="str">
        <x:v>바닥박스 전원부·격벽·뚜껑 자재</x:v>
      </x:c>
      <x:c r="E72" s="9" t="str">
        <x:v>8개소 위치·깊이·마감 높이, LAN 모듈 별도</x:v>
      </x:c>
      <x:c r="F72" s="14"/>
    </x:row>
    <x:row r="73" ht="48" customHeight="1">
      <x:c r="A73" s="2" t="str">
        <x:v>10-02</x:v>
      </x:c>
      <x:c r="B73" s="2" t="str">
        <x:v>바닥 매립·통신</x:v>
      </x:c>
      <x:c r="C73" s="9" t="str">
        <x:v>바닥 전원 배관 자재</x:v>
      </x:c>
      <x:c r="D73" s="9" t="str">
        <x:v>바닥 전원 배관과 고정 부속</x:v>
      </x:c>
      <x:c r="E73" s="9" t="str">
        <x:v>시공 80m 기준, 통신 배관과 분리</x:v>
      </x:c>
      <x:c r="F73" s="14"/>
    </x:row>
    <x:row r="74" ht="48" customHeight="1">
      <x:c r="A74" s="2" t="str">
        <x:v>10-03</x:v>
      </x:c>
      <x:c r="B74" s="2" t="str">
        <x:v>바닥 매립·통신</x:v>
      </x:c>
      <x:c r="C74" s="9" t="str">
        <x:v>바닥 통신 배관 자재</x:v>
      </x:c>
      <x:c r="D74" s="9" t="str">
        <x:v>바닥 통신 배관과 고정 부속</x:v>
      </x:c>
      <x:c r="E74" s="9" t="str">
        <x:v>시공 80m 기준, 전원 배관과 분리</x:v>
      </x:c>
      <x:c r="F74" s="14"/>
    </x:row>
    <x:row r="75" ht="48" customHeight="1">
      <x:c r="A75" s="2" t="str">
        <x:v>10-04</x:v>
      </x:c>
      <x:c r="B75" s="2" t="str">
        <x:v>바닥 매립·통신</x:v>
      </x:c>
      <x:c r="C75" s="9" t="str">
        <x:v>바닥 분리배관 시공</x:v>
      </x:c>
      <x:c r="D75" s="9" t="str">
        <x:v>전원·통신 관로 각 80m 시공</x:v>
      </x:c>
      <x:c r="E75" s="9" t="str">
        <x:v>교차부·고정·인출 경로·박스 연결 확인</x:v>
      </x:c>
      <x:c r="F75" s="14"/>
    </x:row>
    <x:row r="76" ht="48" customHeight="1">
      <x:c r="A76" s="2" t="str">
        <x:v>10-05</x:v>
      </x:c>
      <x:c r="B76" s="2" t="str">
        <x:v>바닥 매립·통신</x:v>
      </x:c>
      <x:c r="C76" s="9" t="str">
        <x:v>바닥박스 설치·전원 결선</x:v>
      </x:c>
      <x:c r="D76" s="9" t="str">
        <x:v>박스 높이 조정·고정·전원 결선·커버</x:v>
      </x:c>
      <x:c r="E76" s="9" t="str">
        <x:v>바닥 마감 높이·박스 개폐·접속 확인</x:v>
      </x:c>
      <x:c r="F76" s="14"/>
    </x:row>
    <x:row r="77" ht="48" customHeight="1">
      <x:c r="A77" s="2" t="str">
        <x:v>10-06</x:v>
      </x:c>
      <x:c r="B77" s="2" t="str">
        <x:v>바닥 매립·통신</x:v>
      </x:c>
      <x:c r="C77" s="9" t="str">
        <x:v>CAT6 통신선 자재</x:v>
      </x:c>
      <x:c r="D77" s="9" t="str">
        <x:v>CAT6 통신선 16포트×평균30m+여유</x:v>
      </x:c>
      <x:c r="E77" s="9" t="str">
        <x:v>실제 선로 길이·케이블 규격 확정</x:v>
      </x:c>
      <x:c r="F77" s="14"/>
    </x:row>
    <x:row r="78" ht="48" customHeight="1">
      <x:c r="A78" s="2" t="str">
        <x:v>10-07</x:v>
      </x:c>
      <x:c r="B78" s="2" t="str">
        <x:v>바닥 매립·통신</x:v>
      </x:c>
      <x:c r="C78" s="9" t="str">
        <x:v>LAN 단말 모듈 자재</x:v>
      </x:c>
      <x:c r="D78" s="9" t="str">
        <x:v>바닥박스 8개×2포트 LAN 모듈</x:v>
      </x:c>
      <x:c r="E78" s="9" t="str">
        <x:v>벽 단말 추가는 미반영, 포트 표기 확인</x:v>
      </x:c>
      <x:c r="F78" s="14"/>
    </x:row>
    <x:row r="79" ht="48" customHeight="1">
      <x:c r="A79" s="2" t="str">
        <x:v>10-08</x:v>
      </x:c>
      <x:c r="B79" s="2" t="str">
        <x:v>바닥 매립·통신</x:v>
      </x:c>
      <x:c r="C79" s="9" t="str">
        <x:v>통신 정리함·패치패널</x:v>
      </x:c>
      <x:c r="D79" s="9" t="str">
        <x:v>소형 정리함·패치패널·연결 부속</x:v>
      </x:c>
      <x:c r="E79" s="9" t="str">
        <x:v>능동 네트워크 장비 제외, 공간·포트수 확인</x:v>
      </x:c>
      <x:c r="F79" s="14"/>
    </x:row>
    <x:row r="80" ht="48" customHeight="1">
      <x:c r="A80" s="2" t="str">
        <x:v>10-09</x:v>
      </x:c>
      <x:c r="B80" s="2" t="str">
        <x:v>바닥 매립·통신</x:v>
      </x:c>
      <x:c r="C80" s="9" t="str">
        <x:v>통신선 포설·결선·시험</x:v>
      </x:c>
      <x:c r="D80" s="9" t="str">
        <x:v>통신선 포설·결선·표찰·연결 시험</x:v>
      </x:c>
      <x:c r="E80" s="9" t="str">
        <x:v>16포트 번호·연결 결과 인계</x:v>
      </x:c>
      <x:c r="F80" s="14"/>
    </x:row>
    <x:row r="81" ht="48" customHeight="1">
      <x:c r="A81" s="2" t="str">
        <x:v>10-10</x:v>
      </x:c>
      <x:c r="B81" s="2" t="str">
        <x:v>바닥 매립·통신</x:v>
      </x:c>
      <x:c r="C81" s="9" t="str">
        <x:v>타설 전 매립부 검수·보양</x:v>
      </x:c>
      <x:c r="D81" s="9" t="str">
        <x:v>타설 전 관로·선포설·박스 보호·사진 기록</x:v>
      </x:c>
      <x:c r="E81" s="9" t="str">
        <x:v>무통전 상태·말단 보호·타설 후 재시험 확인</x:v>
      </x:c>
      <x:c r="F81" s="14"/>
    </x:row>
    <x:row r="82" ht="48" customHeight="1">
      <x:c r="A82" s="2" t="str">
        <x:v>11-01</x:v>
      </x:c>
      <x:c r="B82" s="2" t="str">
        <x:v>환기 설비</x:v>
      </x:c>
      <x:c r="C82" s="9" t="str">
        <x:v>환기 설비</x:v>
      </x:c>
      <x:c r="D82" s="9" t="str">
        <x:v>외기 도입·배기의 일괄 잠정 예산</x:v>
      </x:c>
      <x:c r="E82" s="9" t="str">
        <x:v>풍량·기기·덕트 경로·흡배기 위치와 상세내역 확정</x:v>
      </x:c>
      <x:c r="F82" s="14"/>
    </x:row>
    <x:row r="83" ht="48" customHeight="1">
      <x:c r="A83" s="2" t="str">
        <x:v>12-01</x:v>
      </x:c>
      <x:c r="B83" s="2" t="str">
        <x:v>급수·배수</x:v>
      </x:c>
      <x:c r="C83" s="9" t="str">
        <x:v>급수·배수 연결</x:v>
      </x:c>
      <x:c r="D83" s="9" t="str">
        <x:v>기존 연결점까지 급수·배수 연결</x:v>
      </x:c>
      <x:c r="E83" s="9" t="str">
        <x:v>각 10m 이내 가정, 관경·경사·관통·시험 범위 확정</x:v>
      </x:c>
      <x:c r="F83" s="14"/>
    </x:row>
    <x:row r="84" ht="48" customHeight="1">
      <x:c r="A84" s="2" t="str">
        <x:v>13-01</x:v>
      </x:c>
      <x:c r="B84" s="2" t="str">
        <x:v>사인·준공 정리</x:v>
      </x:c>
      <x:c r="C84" s="9" t="str">
        <x:v>실내 사인</x:v>
      </x:c>
      <x:c r="D84" s="9" t="str">
        <x:v>출입부 비조명 로고 및 실명 사인</x:v>
      </x:c>
      <x:c r="E84" s="9" t="str">
        <x:v>문안·크기·재질·설치 위치 승인, 사인조명 제외</x:v>
      </x:c>
      <x:c r="F84" s="14"/>
    </x:row>
    <x:row r="85" ht="48" customHeight="1">
      <x:c r="A85" s="2" t="str">
        <x:v>13-02</x:v>
      </x:c>
      <x:c r="B85" s="2" t="str">
        <x:v>사인·준공 정리</x:v>
      </x:c>
      <x:c r="C85" s="9" t="str">
        <x:v>폐기물 반출</x:v>
      </x:c>
      <x:c r="D85" s="9" t="str">
        <x:v>공사 발생 일반 폐기물 기본 반출·처리</x:v>
      </x:c>
      <x:c r="E85" s="9" t="str">
        <x:v>물량·반출 회차·처리 범위 확인</x:v>
      </x:c>
      <x:c r="F85" s="14"/>
    </x:row>
    <x:row r="86" ht="48" customHeight="1">
      <x:c r="A86" s="2" t="str">
        <x:v>13-03</x:v>
      </x:c>
      <x:c r="B86" s="2" t="str">
        <x:v>사인·준공 정리</x:v>
      </x:c>
      <x:c r="C86" s="9" t="str">
        <x:v>준공 청소</x:v>
      </x:c>
      <x:c r="D86" s="9" t="str">
        <x:v>바닥·유리·판넬 마감면 준공 청소</x:v>
      </x:c>
      <x:c r="E86" s="9" t="str">
        <x:v>보양 제거·청소 범위·잔재·흠집 확인</x:v>
      </x:c>
      <x:c r="F86" s="14"/>
    </x:row>
    <x:row r="87" ht="25" customHeight="1">
      <x:c r="A87" s="2"/>
      <x:c r="B87" s="2"/>
      <x:c r="C87" s="2"/>
      <x:c r="D87" s="2"/>
      <x:c r="E87" s="2"/>
      <x:c r="F87" s="2"/>
    </x:row>
    <x:row r="88" ht="25" customHeight="1">
      <x:c r="A88" s="2"/>
      <x:c r="B88" s="2"/>
      <x:c r="C88" s="2"/>
      <x:c r="D88" s="2"/>
      <x:c r="E88" s="2"/>
      <x:c r="F88" s="2"/>
    </x:row>
    <x:row r="89" ht="25" customHeight="1">
      <x:c r="A89" s="2"/>
      <x:c r="B89" s="2"/>
      <x:c r="C89" s="2"/>
      <x:c r="D89" s="2"/>
      <x:c r="E89" s="2"/>
      <x:c r="F89" s="2"/>
    </x:row>
    <x:row r="90" ht="25" customHeight="1">
      <x:c r="A90" s="2"/>
      <x:c r="B90" s="2"/>
      <x:c r="C90" s="2"/>
      <x:c r="D90" s="2"/>
      <x:c r="E90" s="2"/>
      <x:c r="F90" s="2"/>
    </x:row>
    <x:row r="91" ht="25" customHeight="1">
      <x:c r="A91" s="2"/>
      <x:c r="B91" s="2"/>
      <x:c r="C91" s="2"/>
      <x:c r="D91" s="2"/>
      <x:c r="E91" s="2"/>
      <x:c r="F91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48" hidden="0" customWidth="1"/>
    <x:col min="3" max="3" width="17" hidden="0" customWidth="1"/>
    <x:col min="4" max="4" width="12" hidden="0" customWidth="1"/>
    <x:col min="5" max="5" width="61" hidden="0" customWidth="1"/>
    <x:col min="6" max="6" width="1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SIDO COMPANY  대진철강 물량 산출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도면계획·Q06 가정 물량 / 확정 전 / 각 산식과 근거를 함께 확인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7" t="str">
        <x:v>항목</x:v>
      </x:c>
      <x:c r="B6" s="7" t="str">
        <x:v>산식</x:v>
      </x:c>
      <x:c r="C6" s="7" t="str">
        <x:v>수량</x:v>
      </x:c>
      <x:c r="D6" s="7" t="str">
        <x:v>단위</x:v>
      </x:c>
      <x:c r="E6" s="7" t="str">
        <x:v>기준 및 확정 조건</x:v>
      </x:c>
      <x:c r="F6" s="7" t="str">
        <x:v>실측 확정값</x:v>
      </x:c>
    </x:row>
    <x:row r="7" ht="38" customHeight="1">
      <x:c r="A7" s="2" t="str">
        <x:v>바닥·천장</x:v>
      </x:c>
      <x:c r="B7" s="9" t="str">
        <x:v>14 × 20</x:v>
      </x:c>
      <x:c r="C7" s="10" t="n">
        <x:f>ROUND(14 * 20,2)</x:f>
        <x:v>280</x:v>
      </x:c>
      <x:c r="D7" s="2" t="str">
        <x:v>㎡</x:v>
      </x:c>
      <x:c r="E7" s="9" t="str">
        <x:v>내부 계획치수·개구 공제 전</x:v>
      </x:c>
      <x:c r="F7" s="8"/>
    </x:row>
    <x:row r="8" ht="38" customHeight="1">
      <x:c r="A8" s="2" t="str">
        <x:v>바닥 테두리</x:v>
      </x:c>
      <x:c r="B8" s="9" t="str">
        <x:v>2 × (14.6 + 20.6)</x:v>
      </x:c>
      <x:c r="C8" s="10" t="n">
        <x:f>ROUND(2 * (14.6 + 20.6),2)</x:f>
        <x:v>70.4</x:v>
      </x:c>
      <x:c r="D8" s="2" t="str">
        <x:v>m</x:v>
      </x:c>
      <x:c r="E8" s="9" t="str">
        <x:v>외곽 예약폭 포함 계획치수</x:v>
      </x:c>
      <x:c r="F8" s="8"/>
    </x:row>
    <x:row r="9" ht="38" customHeight="1">
      <x:c r="A9" s="2" t="str">
        <x:v>레미콘</x:v>
      </x:c>
      <x:c r="B9" s="9" t="str">
        <x:v>280 × 0.10 × 1.10</x:v>
      </x:c>
      <x:c r="C9" s="10" t="n">
        <x:f>ROUND(280 * 0.10 * 1.10,2)</x:f>
        <x:v>30.8</x:v>
      </x:c>
      <x:c r="D9" s="2" t="str">
        <x:v>㎥</x:v>
      </x:c>
      <x:c r="E9" s="9" t="str">
        <x:v>평균 두께 100mm 가정·여유 10%</x:v>
      </x:c>
      <x:c r="F9" s="8"/>
    </x:row>
    <x:row r="10" ht="38" customHeight="1">
      <x:c r="A10" s="2" t="str">
        <x:v>각파이프</x:v>
      </x:c>
      <x:c r="B10" s="9" t="str">
        <x:v>5,000 × 1.10</x:v>
      </x:c>
      <x:c r="C10" s="10" t="n">
        <x:f>ROUND(5000 * 1.10,2)</x:f>
        <x:v>5500</x:v>
      </x:c>
      <x:c r="D10" s="2" t="str">
        <x:v>kg</x:v>
      </x:c>
      <x:c r="E10" s="9" t="str">
        <x:v>중량 가정·구조 산출 아님</x:v>
      </x:c>
      <x:c r="F10" s="8"/>
    </x:row>
    <x:row r="11" ht="38" customHeight="1">
      <x:c r="A11" s="2" t="str">
        <x:v>외벽 판넬 순면적</x:v>
      </x:c>
      <x:c r="B11" s="9" t="str">
        <x:v>2 × (14.6 + 20.6) × 4 - 4.8 - 2.1</x:v>
      </x:c>
      <x:c r="C11" s="10" t="n">
        <x:f>ROUND(2 * (14.6 + 20.6) * 4 - 4.8 - 2.1,2)</x:f>
        <x:v>274.7</x:v>
      </x:c>
      <x:c r="D11" s="2" t="str">
        <x:v>㎡</x:v>
      </x:c>
      <x:c r="E11" s="9" t="str">
        <x:v>외곽 높이 4m·명목 개구 공제</x:v>
      </x:c>
      <x:c r="F11" s="8"/>
    </x:row>
    <x:row r="12" ht="38" customHeight="1">
      <x:c r="A12" s="2" t="str">
        <x:v>외벽 판넬 발주</x:v>
      </x:c>
      <x:c r="B12" s="9" t="str">
        <x:v>274.70 × 1.10</x:v>
      </x:c>
      <x:c r="C12" s="10" t="n">
        <x:f>ROUND(274.70 * 1.10,2)</x:f>
        <x:v>302.17</x:v>
      </x:c>
      <x:c r="D12" s="2" t="str">
        <x:v>㎡</x:v>
      </x:c>
      <x:c r="E12" s="9" t="str">
        <x:v>자재 여유 10%</x:v>
      </x:c>
      <x:c r="F12" s="8"/>
    </x:row>
    <x:row r="13" ht="38" customHeight="1">
      <x:c r="A13" s="2" t="str">
        <x:v>내부 판넬 순면적</x:v>
      </x:c>
      <x:c r="B13" s="9" t="str">
        <x:v>12 × 3.2 - 0.9 × 2.1 + 14 × 0.5</x:v>
      </x:c>
      <x:c r="C13" s="10" t="n">
        <x:f>ROUND(12 * 3.2 - 0.9 * 2.1 + 14 * 0.5,2)</x:f>
        <x:v>43.51</x:v>
      </x:c>
      <x:c r="D13" s="2" t="str">
        <x:v>㎡</x:v>
      </x:c>
      <x:c r="E13" s="9" t="str">
        <x:v>실간·탕비실 및 유리 상부 막음</x:v>
      </x:c>
      <x:c r="F13" s="8"/>
    </x:row>
    <x:row r="14" ht="38" customHeight="1">
      <x:c r="A14" s="2" t="str">
        <x:v>내부 판넬 발주</x:v>
      </x:c>
      <x:c r="B14" s="9" t="str">
        <x:v>ROUNDUP(43.51 × 1.10, 2)</x:v>
      </x:c>
      <x:c r="C14" s="10" t="n">
        <x:f>ROUND(ROUNDUP(43.51 * 1.10, 2),2)</x:f>
        <x:v>47.87</x:v>
      </x:c>
      <x:c r="D14" s="2" t="str">
        <x:v>㎡</x:v>
      </x:c>
      <x:c r="E14" s="9" t="str">
        <x:v>Q06 발주량 유지 · 소수 둘째 자리 올림</x:v>
      </x:c>
      <x:c r="F14" s="8"/>
    </x:row>
    <x:row r="15" ht="38" customHeight="1">
      <x:c r="A15" s="2" t="str">
        <x:v>천장 판넬 발주</x:v>
      </x:c>
      <x:c r="B15" s="9" t="str">
        <x:v>280 × 1.10</x:v>
      </x:c>
      <x:c r="C15" s="10" t="n">
        <x:f>ROUND(280 * 1.10,2)</x:f>
        <x:v>308</x:v>
      </x:c>
      <x:c r="D15" s="2" t="str">
        <x:v>㎡</x:v>
      </x:c>
      <x:c r="E15" s="9" t="str">
        <x:v>자재 여유 10%</x:v>
      </x:c>
      <x:c r="F15" s="8"/>
    </x:row>
    <x:row r="16" ht="38" customHeight="1">
      <x:c r="A16" s="2" t="str">
        <x:v>벽 석고 2P 발주</x:v>
      </x:c>
      <x:c r="B16" s="9" t="str">
        <x:v>ROUND(297.72 × 1.15, 2)</x:v>
      </x:c>
      <x:c r="C16" s="10" t="n">
        <x:f>ROUND(ROUND(297.72 * 1.15, 2),2)</x:f>
        <x:v>342.38</x:v>
      </x:c>
      <x:c r="D16" s="2" t="str">
        <x:v>㎡</x:v>
      </x:c>
      <x:c r="E16" s="9" t="str">
        <x:v>순면적 297.72는 Q06 잠정값·전개 재확인</x:v>
      </x:c>
      <x:c r="F16" s="8"/>
    </x:row>
    <x:row r="17" ht="38" customHeight="1">
      <x:c r="A17" s="2" t="str">
        <x:v>천장 석고 2P 발주</x:v>
      </x:c>
      <x:c r="B17" s="9" t="str">
        <x:v>280 × 1.15</x:v>
      </x:c>
      <x:c r="C17" s="10" t="n">
        <x:f>ROUND(280 * 1.15,2)</x:f>
        <x:v>322</x:v>
      </x:c>
      <x:c r="D17" s="2" t="str">
        <x:v>㎡</x:v>
      </x:c>
      <x:c r="E17" s="9" t="str">
        <x:v>2겹 구성 1㎡ 기준·다시 2배 하지 않음</x:v>
      </x:c>
      <x:c r="F17" s="8"/>
    </x:row>
    <x:row r="18" ht="38" customHeight="1">
      <x:c r="A18" s="2" t="str">
        <x:v>화인뿜칠</x:v>
      </x:c>
      <x:c r="B18" s="9" t="str">
        <x:v>297.72 + 280</x:v>
      </x:c>
      <x:c r="C18" s="10" t="n">
        <x:f>ROUND(297.72 + 280,2)</x:f>
        <x:v>577.72</x:v>
      </x:c>
      <x:c r="D18" s="2" t="str">
        <x:v>㎡</x:v>
      </x:c>
      <x:c r="E18" s="9" t="str">
        <x:v>벽·천장 순시공 면적</x:v>
      </x:c>
      <x:c r="F18" s="8"/>
    </x:row>
    <x:row r="19" ht="38" customHeight="1">
      <x:c r="A19" s="2" t="str">
        <x:v>전면 목공 발주</x:v>
      </x:c>
      <x:c r="B19" s="9" t="str">
        <x:v>53.6 × 1.15</x:v>
      </x:c>
      <x:c r="C19" s="10" t="n">
        <x:f>ROUND(53.6 * 1.15,2)</x:f>
        <x:v>61.64</x:v>
      </x:c>
      <x:c r="D19" s="2" t="str">
        <x:v>㎡</x:v>
      </x:c>
      <x:c r="E19" s="9" t="str">
        <x:v>전면 순면적은 Q06 잠정값</x:v>
      </x:c>
      <x:c r="F19" s="8"/>
    </x:row>
    <x:row r="20" ht="38" customHeight="1">
      <x:c r="A20" s="2" t="str">
        <x:v>전면 라인조명 발주</x:v>
      </x:c>
      <x:c r="B20" s="9" t="str">
        <x:v>14.6 × 1.10</x:v>
      </x:c>
      <x:c r="C20" s="10" t="n">
        <x:f>ROUND(14.6 * 1.10,2)</x:f>
        <x:v>16.06</x:v>
      </x:c>
      <x:c r="D20" s="2" t="str">
        <x:v>m</x:v>
      </x:c>
      <x:c r="E20" s="9" t="str">
        <x:v>시공 14.6m</x:v>
      </x:c>
      <x:c r="F20" s="8"/>
    </x:row>
    <x:row r="21" ht="38" customHeight="1">
      <x:c r="A21" s="2" t="str">
        <x:v>고정 유리</x:v>
      </x:c>
      <x:c r="B21" s="9" t="str">
        <x:v>14 × 2.7 - 2 × 1.0 × 2.3</x:v>
      </x:c>
      <x:c r="C21" s="10" t="n">
        <x:f>ROUND(14 * 2.7 - 2 * 1.0 * 2.3,2)</x:f>
        <x:v>33.2</x:v>
      </x:c>
      <x:c r="D21" s="2" t="str">
        <x:v>㎡</x:v>
      </x:c>
      <x:c r="E21" s="9" t="str">
        <x:v>유리문 2개 공제</x:v>
      </x:c>
      <x:c r="F21" s="8"/>
    </x:row>
    <x:row r="22" ht="38" customHeight="1">
      <x:c r="A22" s="2" t="str">
        <x:v>데코타일 발주</x:v>
      </x:c>
      <x:c r="B22" s="9" t="str">
        <x:v>280 × 1.15</x:v>
      </x:c>
      <x:c r="C22" s="10" t="n">
        <x:f>ROUND(280 * 1.15,2)</x:f>
        <x:v>322</x:v>
      </x:c>
      <x:c r="D22" s="2" t="str">
        <x:v>㎡</x:v>
      </x:c>
      <x:c r="E22" s="9" t="str">
        <x:v>제품 포장단위 확정 후 발주량 조정</x:v>
      </x:c>
      <x:c r="F22" s="8"/>
    </x:row>
    <x:row r="23" ht="38" customHeight="1">
      <x:c r="A23" s="2" t="str">
        <x:v>걸레받이 발주</x:v>
      </x:c>
      <x:c r="B23" s="9" t="str">
        <x:v>68 × 1.10</x:v>
      </x:c>
      <x:c r="C23" s="10" t="n">
        <x:f>ROUND(68 * 1.10,2)</x:f>
        <x:v>74.8</x:v>
      </x:c>
      <x:c r="D23" s="2" t="str">
        <x:v>m</x:v>
      </x:c>
      <x:c r="E23" s="9" t="str">
        <x:v>시공 길이 68m는 Q06 잠정값</x:v>
      </x:c>
      <x:c r="F23" s="8"/>
    </x:row>
    <x:row r="24" ht="38" customHeight="1">
      <x:c r="A24" s="2" t="str">
        <x:v>CAT6 발주</x:v>
      </x:c>
      <x:c r="B24" s="9" t="str">
        <x:v>16 × 30 × 1.10</x:v>
      </x:c>
      <x:c r="C24" s="10" t="n">
        <x:f>ROUND(16 * 30 * 1.10,2)</x:f>
        <x:v>528</x:v>
      </x:c>
      <x:c r="D24" s="2" t="str">
        <x:v>m</x:v>
      </x:c>
      <x:c r="E24" s="9" t="str">
        <x:v>16포트·평균 선로 30m 가정</x:v>
      </x:c>
      <x:c r="F24" s="8"/>
    </x:row>
    <x:row r="25" ht="38" customHeight="1">
      <x:c r="A25" s="2" t="str">
        <x:v>분기 전선 발주</x:v>
      </x:c>
      <x:c r="B25" s="9" t="str">
        <x:v>1,500 × 1.10</x:v>
      </x:c>
      <x:c r="C25" s="10" t="n">
        <x:f>ROUND(1500 * 1.10,2)</x:f>
        <x:v>1650</x:v>
      </x:c>
      <x:c r="D25" s="2" t="str">
        <x:v>m</x:v>
      </x:c>
      <x:c r="E25" s="9" t="str">
        <x:v>도체 길이 가정·바닥 전원선 포함</x:v>
      </x:c>
      <x:c r="F25" s="8"/>
    </x:row>
    <x:row r="26" ht="38" customHeight="1">
      <x:c r="A26" s="2" t="str">
        <x:v>벽천장 배관 발주</x:v>
      </x:c>
      <x:c r="B26" s="9" t="str">
        <x:v>300 × 1.10</x:v>
      </x:c>
      <x:c r="C26" s="10" t="n">
        <x:f>ROUND(300 * 1.10,2)</x:f>
        <x:v>330</x:v>
      </x:c>
      <x:c r="D26" s="2" t="str">
        <x:v>m</x:v>
      </x:c>
      <x:c r="E26" s="9" t="str">
        <x:v>실제 경로 확인 전</x:v>
      </x:c>
      <x:c r="F26" s="8"/>
    </x:row>
    <x:row r="27" ht="38" customHeight="1">
      <x:c r="A27" s="2" t="str">
        <x:v>바닥 전원·통신 배관</x:v>
      </x:c>
      <x:c r="B27" s="9" t="str">
        <x:v>80 × 1.10</x:v>
      </x:c>
      <x:c r="C27" s="10" t="n">
        <x:f>ROUND(80 * 1.10,2)</x:f>
        <x:v>88</x:v>
      </x:c>
      <x:c r="D27" s="2" t="str">
        <x:v>m/각</x:v>
      </x:c>
      <x:c r="E27" s="9" t="str">
        <x:v>전원·통신 각각 88m 자재</x:v>
      </x:c>
      <x:c r="F27" s="8"/>
    </x:row>
    <x:row r="28" ht="38" customHeight="1">
      <x:c r="A28" s="2" t="str">
        <x:v>퍼티·샌딩·전기 노무</x:v>
      </x:c>
      <x:c r="B28" s="9" t="str">
        <x:v>4×2 / 2×1 / 2×7</x:v>
      </x:c>
      <x:c r="C28" s="10" t="str">
        <x:v>8 / 2 / 14</x:v>
      </x:c>
      <x:c r="D28" s="2" t="str">
        <x:v>인일</x:v>
      </x:c>
      <x:c r="E28" s="9" t="str">
        <x:v>건조 대기 별도·노무 투입 가정</x:v>
      </x:c>
      <x:c r="F28" s="8"/>
    </x:row>
    <x:row r="29" ht="25" customHeight="1">
      <x:c r="A29" s="2"/>
      <x:c r="B29" s="2"/>
      <x:c r="C29" s="2"/>
      <x:c r="D29" s="2"/>
      <x:c r="E29" s="2"/>
      <x:c r="F29" s="2"/>
    </x:row>
  </x:sheetData>
  <x:pageMargins left="0.7" right="0.7" top="0.75" bottom="0.75" header="0.3" footer="0.3"/>
</x:worksheet>
</file>